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tabRatio="738" firstSheet="1" activeTab="1"/>
  </bookViews>
  <sheets>
    <sheet name="დანართი 3" sheetId="7" state="hidden" r:id="rId1"/>
    <sheet name="დანართი 4 ცხრილი 1" sheetId="8" r:id="rId2"/>
  </sheets>
  <definedNames>
    <definedName name="_xlnm.Print_Area" localSheetId="0">'დანართი 3'!$A$1:$J$44</definedName>
    <definedName name="_xlnm.Print_Area" localSheetId="1">'დანართი 4 ცხრილი 1'!$B$1:$WXP$77</definedName>
  </definedNames>
  <calcPr calcId="152511"/>
</workbook>
</file>

<file path=xl/calcChain.xml><?xml version="1.0" encoding="utf-8"?>
<calcChain xmlns="http://schemas.openxmlformats.org/spreadsheetml/2006/main">
  <c r="E62" i="8" l="1"/>
  <c r="AX77" i="8" l="1"/>
  <c r="AV77" i="8"/>
  <c r="AK77" i="8"/>
  <c r="AI77" i="8"/>
  <c r="AI76" i="8" s="1"/>
  <c r="X77" i="8"/>
  <c r="V77" i="8"/>
  <c r="K77" i="8"/>
  <c r="J77" i="8"/>
  <c r="J76" i="8" s="1"/>
  <c r="I77" i="8"/>
  <c r="I76" i="8" s="1"/>
  <c r="G77" i="8"/>
  <c r="F77" i="8"/>
  <c r="E77" i="8"/>
  <c r="E76" i="8" s="1"/>
  <c r="BE76" i="8"/>
  <c r="BB76" i="8"/>
  <c r="AY76" i="8"/>
  <c r="AX76" i="8"/>
  <c r="AV76" i="8"/>
  <c r="AR76" i="8"/>
  <c r="AO76" i="8"/>
  <c r="AL76" i="8"/>
  <c r="AK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H76" i="8"/>
  <c r="G76" i="8"/>
  <c r="F76" i="8"/>
  <c r="D76" i="8"/>
  <c r="AX75" i="8"/>
  <c r="AV75" i="8"/>
  <c r="AK75" i="8"/>
  <c r="AI75" i="8"/>
  <c r="X75" i="8"/>
  <c r="V75" i="8"/>
  <c r="K75" i="8"/>
  <c r="J75" i="8"/>
  <c r="I75" i="8"/>
  <c r="G75" i="8"/>
  <c r="F75" i="8"/>
  <c r="E75" i="8"/>
  <c r="AX74" i="8"/>
  <c r="AV74" i="8"/>
  <c r="AK74" i="8"/>
  <c r="AI74" i="8"/>
  <c r="X74" i="8"/>
  <c r="V74" i="8"/>
  <c r="K74" i="8"/>
  <c r="J74" i="8"/>
  <c r="I74" i="8"/>
  <c r="G74" i="8"/>
  <c r="F74" i="8"/>
  <c r="E74" i="8"/>
  <c r="AX73" i="8"/>
  <c r="AV73" i="8"/>
  <c r="AK73" i="8"/>
  <c r="AI73" i="8"/>
  <c r="X73" i="8"/>
  <c r="V73" i="8"/>
  <c r="K73" i="8"/>
  <c r="J73" i="8"/>
  <c r="I73" i="8"/>
  <c r="G73" i="8"/>
  <c r="F73" i="8"/>
  <c r="E73" i="8"/>
  <c r="AX72" i="8"/>
  <c r="AV72" i="8"/>
  <c r="AK72" i="8"/>
  <c r="AI72" i="8"/>
  <c r="X72" i="8"/>
  <c r="V72" i="8"/>
  <c r="K72" i="8"/>
  <c r="J72" i="8"/>
  <c r="I72" i="8"/>
  <c r="G72" i="8"/>
  <c r="F72" i="8"/>
  <c r="E72" i="8"/>
  <c r="AX71" i="8"/>
  <c r="AV71" i="8"/>
  <c r="AK71" i="8"/>
  <c r="AI71" i="8"/>
  <c r="X71" i="8"/>
  <c r="V71" i="8"/>
  <c r="K71" i="8"/>
  <c r="J71" i="8"/>
  <c r="I71" i="8"/>
  <c r="G71" i="8"/>
  <c r="F71" i="8"/>
  <c r="E71" i="8"/>
  <c r="AX70" i="8"/>
  <c r="AV70" i="8"/>
  <c r="AK70" i="8"/>
  <c r="AI70" i="8"/>
  <c r="X70" i="8"/>
  <c r="V70" i="8"/>
  <c r="K70" i="8"/>
  <c r="J70" i="8"/>
  <c r="I70" i="8"/>
  <c r="G70" i="8"/>
  <c r="F70" i="8"/>
  <c r="E70" i="8"/>
  <c r="AX69" i="8"/>
  <c r="AV69" i="8"/>
  <c r="AK69" i="8"/>
  <c r="AI69" i="8"/>
  <c r="X69" i="8"/>
  <c r="X68" i="8" s="1"/>
  <c r="V69" i="8"/>
  <c r="K69" i="8"/>
  <c r="J69" i="8"/>
  <c r="J68" i="8" s="1"/>
  <c r="I69" i="8"/>
  <c r="G69" i="8"/>
  <c r="F69" i="8"/>
  <c r="E69" i="8"/>
  <c r="E68" i="8" s="1"/>
  <c r="BG68" i="8"/>
  <c r="BF68" i="8"/>
  <c r="BE68" i="8"/>
  <c r="BD68" i="8"/>
  <c r="BC68" i="8"/>
  <c r="BB68" i="8"/>
  <c r="BA68" i="8"/>
  <c r="AZ68" i="8"/>
  <c r="AY68" i="8"/>
  <c r="AV68" i="8" s="1"/>
  <c r="AR68" i="8"/>
  <c r="AO68" i="8"/>
  <c r="AL68" i="8"/>
  <c r="AK68" i="8"/>
  <c r="AI68" i="8"/>
  <c r="AG68" i="8"/>
  <c r="AF68" i="8"/>
  <c r="AE68" i="8"/>
  <c r="AD68" i="8"/>
  <c r="AC68" i="8"/>
  <c r="AB68" i="8"/>
  <c r="AA68" i="8"/>
  <c r="Z68" i="8"/>
  <c r="Y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I68" i="8"/>
  <c r="H68" i="8"/>
  <c r="G68" i="8"/>
  <c r="F68" i="8"/>
  <c r="D68" i="8"/>
  <c r="AX67" i="8"/>
  <c r="AV67" i="8"/>
  <c r="AK67" i="8"/>
  <c r="AI67" i="8"/>
  <c r="X67" i="8"/>
  <c r="V67" i="8"/>
  <c r="K67" i="8"/>
  <c r="J67" i="8"/>
  <c r="I67" i="8"/>
  <c r="G67" i="8"/>
  <c r="F67" i="8"/>
  <c r="E67" i="8"/>
  <c r="AX66" i="8"/>
  <c r="AV66" i="8"/>
  <c r="AK66" i="8"/>
  <c r="AI66" i="8"/>
  <c r="X66" i="8"/>
  <c r="V66" i="8"/>
  <c r="K66" i="8"/>
  <c r="J66" i="8"/>
  <c r="I66" i="8"/>
  <c r="G66" i="8"/>
  <c r="F66" i="8"/>
  <c r="E66" i="8"/>
  <c r="BG65" i="8"/>
  <c r="BF65" i="8"/>
  <c r="BE65" i="8"/>
  <c r="BD65" i="8"/>
  <c r="BC65" i="8"/>
  <c r="BB65" i="8"/>
  <c r="AV65" i="8" s="1"/>
  <c r="BA65" i="8"/>
  <c r="AZ65" i="8"/>
  <c r="AY65" i="8"/>
  <c r="AX65" i="8"/>
  <c r="AT65" i="8"/>
  <c r="AS65" i="8"/>
  <c r="AW65" i="8" s="1"/>
  <c r="AR65" i="8"/>
  <c r="AQ65" i="8"/>
  <c r="AP65" i="8"/>
  <c r="AO65" i="8"/>
  <c r="AI65" i="8" s="1"/>
  <c r="AN65" i="8"/>
  <c r="AM65" i="8"/>
  <c r="AL65" i="8"/>
  <c r="AK65" i="8"/>
  <c r="AJ65" i="8"/>
  <c r="AG65" i="8"/>
  <c r="AF65" i="8"/>
  <c r="AE65" i="8"/>
  <c r="AD65" i="8"/>
  <c r="AC65" i="8"/>
  <c r="AB65" i="8"/>
  <c r="V65" i="8" s="1"/>
  <c r="AA65" i="8"/>
  <c r="Z65" i="8"/>
  <c r="Y65" i="8"/>
  <c r="X65" i="8"/>
  <c r="T65" i="8"/>
  <c r="S65" i="8"/>
  <c r="W65" i="8" s="1"/>
  <c r="R65" i="8"/>
  <c r="Q65" i="8"/>
  <c r="P65" i="8"/>
  <c r="O65" i="8"/>
  <c r="I65" i="8" s="1"/>
  <c r="N65" i="8"/>
  <c r="G65" i="8" s="1"/>
  <c r="M65" i="8"/>
  <c r="L65" i="8"/>
  <c r="K65" i="8"/>
  <c r="D65" i="8"/>
  <c r="AX64" i="8"/>
  <c r="AV64" i="8"/>
  <c r="AK64" i="8"/>
  <c r="AI64" i="8"/>
  <c r="X64" i="8"/>
  <c r="V64" i="8"/>
  <c r="K64" i="8"/>
  <c r="J64" i="8"/>
  <c r="I64" i="8"/>
  <c r="G64" i="8"/>
  <c r="F64" i="8"/>
  <c r="E64" i="8"/>
  <c r="AX63" i="8"/>
  <c r="AV63" i="8"/>
  <c r="AK63" i="8"/>
  <c r="AI63" i="8"/>
  <c r="X63" i="8"/>
  <c r="W63" i="8"/>
  <c r="V63" i="8"/>
  <c r="K63" i="8"/>
  <c r="J63" i="8"/>
  <c r="I63" i="8"/>
  <c r="G63" i="8"/>
  <c r="F63" i="8"/>
  <c r="AX62" i="8"/>
  <c r="AV62" i="8"/>
  <c r="AK62" i="8"/>
  <c r="AI62" i="8"/>
  <c r="X62" i="8"/>
  <c r="V62" i="8"/>
  <c r="K62" i="8"/>
  <c r="J62" i="8"/>
  <c r="I62" i="8"/>
  <c r="G62" i="8"/>
  <c r="F62" i="8"/>
  <c r="BG61" i="8"/>
  <c r="BF61" i="8"/>
  <c r="BE61" i="8"/>
  <c r="BD61" i="8"/>
  <c r="BC61" i="8"/>
  <c r="BB61" i="8"/>
  <c r="BA61" i="8"/>
  <c r="AZ61" i="8"/>
  <c r="AY61" i="8"/>
  <c r="AX61" i="8"/>
  <c r="AT61" i="8"/>
  <c r="AS61" i="8"/>
  <c r="AW61" i="8" s="1"/>
  <c r="AR61" i="8"/>
  <c r="AQ61" i="8"/>
  <c r="AP61" i="8"/>
  <c r="AO61" i="8"/>
  <c r="AI61" i="8" s="1"/>
  <c r="AN61" i="8"/>
  <c r="AM61" i="8"/>
  <c r="AL61" i="8"/>
  <c r="AK61" i="8"/>
  <c r="AG61" i="8"/>
  <c r="AF61" i="8"/>
  <c r="AJ61" i="8" s="1"/>
  <c r="AE61" i="8"/>
  <c r="AD61" i="8"/>
  <c r="AC61" i="8"/>
  <c r="AB61" i="8"/>
  <c r="V61" i="8" s="1"/>
  <c r="AA61" i="8"/>
  <c r="Z61" i="8"/>
  <c r="Y61" i="8"/>
  <c r="X61" i="8"/>
  <c r="T61" i="8"/>
  <c r="S61" i="8"/>
  <c r="F61" i="8" s="1"/>
  <c r="R61" i="8"/>
  <c r="Q61" i="8"/>
  <c r="P61" i="8"/>
  <c r="O61" i="8"/>
  <c r="E61" i="8" s="1"/>
  <c r="N61" i="8"/>
  <c r="G61" i="8" s="1"/>
  <c r="M61" i="8"/>
  <c r="L61" i="8"/>
  <c r="K61" i="8"/>
  <c r="D61" i="8"/>
  <c r="AX60" i="8"/>
  <c r="AV60" i="8"/>
  <c r="AI60" i="8"/>
  <c r="K60" i="8"/>
  <c r="J60" i="8"/>
  <c r="I60" i="8"/>
  <c r="G60" i="8"/>
  <c r="F60" i="8"/>
  <c r="E60" i="8"/>
  <c r="AX59" i="8"/>
  <c r="AV59" i="8"/>
  <c r="AK59" i="8"/>
  <c r="AI59" i="8"/>
  <c r="X59" i="8"/>
  <c r="V59" i="8"/>
  <c r="P59" i="8"/>
  <c r="M59" i="8"/>
  <c r="K59" i="8"/>
  <c r="J59" i="8"/>
  <c r="I59" i="8"/>
  <c r="G59" i="8"/>
  <c r="F59" i="8"/>
  <c r="E59" i="8"/>
  <c r="AX58" i="8"/>
  <c r="AV58" i="8"/>
  <c r="AK58" i="8"/>
  <c r="AI58" i="8"/>
  <c r="X58" i="8"/>
  <c r="V58" i="8"/>
  <c r="Q58" i="8"/>
  <c r="G58" i="8" s="1"/>
  <c r="P58" i="8"/>
  <c r="P57" i="8" s="1"/>
  <c r="P56" i="8" s="1"/>
  <c r="P54" i="8" s="1"/>
  <c r="N58" i="8"/>
  <c r="M58" i="8"/>
  <c r="J58" i="8" s="1"/>
  <c r="L58" i="8"/>
  <c r="F58" i="8"/>
  <c r="AX57" i="8"/>
  <c r="AV57" i="8"/>
  <c r="AK57" i="8"/>
  <c r="AI57" i="8"/>
  <c r="X57" i="8"/>
  <c r="X56" i="8" s="1"/>
  <c r="V57" i="8"/>
  <c r="V56" i="8" s="1"/>
  <c r="N57" i="8"/>
  <c r="M57" i="8"/>
  <c r="L57" i="8"/>
  <c r="E57" i="8" s="1"/>
  <c r="I57" i="8"/>
  <c r="BB56" i="8"/>
  <c r="BB54" i="8" s="1"/>
  <c r="AY56" i="8"/>
  <c r="AY54" i="8" s="1"/>
  <c r="AX56" i="8"/>
  <c r="AU56" i="8"/>
  <c r="AT56" i="8"/>
  <c r="AS56" i="8"/>
  <c r="AR56" i="8"/>
  <c r="AK56" i="8"/>
  <c r="AI56" i="8"/>
  <c r="W56" i="8"/>
  <c r="R56" i="8"/>
  <c r="O56" i="8"/>
  <c r="N56" i="8"/>
  <c r="D56" i="8"/>
  <c r="AX55" i="8"/>
  <c r="AV55" i="8"/>
  <c r="AK55" i="8"/>
  <c r="AI55" i="8"/>
  <c r="X55" i="8"/>
  <c r="V55" i="8"/>
  <c r="N55" i="8"/>
  <c r="G55" i="8" s="1"/>
  <c r="I55" i="8"/>
  <c r="E55" i="8"/>
  <c r="BH54" i="8"/>
  <c r="BG54" i="8"/>
  <c r="BF54" i="8"/>
  <c r="BE54" i="8"/>
  <c r="BD54" i="8"/>
  <c r="BC54" i="8"/>
  <c r="BA54" i="8"/>
  <c r="AX54" i="8" s="1"/>
  <c r="AZ54" i="8"/>
  <c r="AV54" i="8"/>
  <c r="AT54" i="8"/>
  <c r="AS54" i="8"/>
  <c r="AR54" i="8"/>
  <c r="AQ54" i="8"/>
  <c r="AP54" i="8"/>
  <c r="AO54" i="8"/>
  <c r="AN54" i="8"/>
  <c r="AM54" i="8"/>
  <c r="AL54" i="8"/>
  <c r="AJ54" i="8"/>
  <c r="AI54" i="8"/>
  <c r="AH54" i="8"/>
  <c r="AG54" i="8"/>
  <c r="AF54" i="8"/>
  <c r="AE54" i="8"/>
  <c r="V54" i="8" s="1"/>
  <c r="AD54" i="8"/>
  <c r="AC54" i="8"/>
  <c r="AB54" i="8"/>
  <c r="AA54" i="8"/>
  <c r="X54" i="8" s="1"/>
  <c r="U54" i="8" s="1"/>
  <c r="Z54" i="8"/>
  <c r="Y54" i="8"/>
  <c r="W54" i="8"/>
  <c r="T54" i="8"/>
  <c r="S54" i="8"/>
  <c r="R54" i="8"/>
  <c r="O54" i="8"/>
  <c r="N54" i="8"/>
  <c r="D54" i="8"/>
  <c r="AX53" i="8"/>
  <c r="AV53" i="8"/>
  <c r="AI53" i="8"/>
  <c r="K53" i="8"/>
  <c r="J53" i="8"/>
  <c r="I53" i="8"/>
  <c r="G53" i="8"/>
  <c r="F53" i="8"/>
  <c r="E53" i="8"/>
  <c r="AX52" i="8"/>
  <c r="AV52" i="8"/>
  <c r="AK52" i="8"/>
  <c r="AJ52" i="8"/>
  <c r="AI52" i="8"/>
  <c r="AI51" i="8" s="1"/>
  <c r="K52" i="8"/>
  <c r="J52" i="8"/>
  <c r="I52" i="8"/>
  <c r="G52" i="8"/>
  <c r="F52" i="8"/>
  <c r="E52" i="8"/>
  <c r="BG51" i="8"/>
  <c r="BF51" i="8"/>
  <c r="BE51" i="8"/>
  <c r="BD51" i="8"/>
  <c r="BC51" i="8"/>
  <c r="BB51" i="8"/>
  <c r="AV51" i="8" s="1"/>
  <c r="BA51" i="8"/>
  <c r="AZ51" i="8"/>
  <c r="AY51" i="8"/>
  <c r="AX51" i="8"/>
  <c r="AT51" i="8"/>
  <c r="AS51" i="8"/>
  <c r="AR51" i="8"/>
  <c r="AQ51" i="8"/>
  <c r="AP51" i="8"/>
  <c r="AO51" i="8"/>
  <c r="AN51" i="8"/>
  <c r="AK51" i="8" s="1"/>
  <c r="AM51" i="8"/>
  <c r="AL51" i="8"/>
  <c r="AG51" i="8"/>
  <c r="AF51" i="8"/>
  <c r="AE51" i="8"/>
  <c r="AD51" i="8"/>
  <c r="AC51" i="8"/>
  <c r="AB51" i="8"/>
  <c r="AA51" i="8"/>
  <c r="Z51" i="8"/>
  <c r="W51" i="8" s="1"/>
  <c r="Y51" i="8"/>
  <c r="V51" i="8"/>
  <c r="T51" i="8"/>
  <c r="S51" i="8"/>
  <c r="R51" i="8"/>
  <c r="Q51" i="8"/>
  <c r="P51" i="8"/>
  <c r="O51" i="8"/>
  <c r="N51" i="8"/>
  <c r="M51" i="8"/>
  <c r="L51" i="8"/>
  <c r="I51" i="8"/>
  <c r="D51" i="8"/>
  <c r="AX50" i="8"/>
  <c r="AV50" i="8"/>
  <c r="AK50" i="8"/>
  <c r="AI50" i="8"/>
  <c r="X50" i="8"/>
  <c r="W50" i="8"/>
  <c r="V50" i="8"/>
  <c r="K50" i="8"/>
  <c r="J50" i="8"/>
  <c r="I50" i="8"/>
  <c r="G50" i="8"/>
  <c r="F50" i="8"/>
  <c r="E50" i="8"/>
  <c r="AX49" i="8"/>
  <c r="AV49" i="8"/>
  <c r="AK49" i="8"/>
  <c r="AI49" i="8"/>
  <c r="X49" i="8"/>
  <c r="W49" i="8"/>
  <c r="V49" i="8"/>
  <c r="K49" i="8"/>
  <c r="J49" i="8"/>
  <c r="I49" i="8"/>
  <c r="G49" i="8"/>
  <c r="F49" i="8"/>
  <c r="E49" i="8"/>
  <c r="AX48" i="8"/>
  <c r="AV48" i="8"/>
  <c r="AK48" i="8"/>
  <c r="AI48" i="8"/>
  <c r="X48" i="8"/>
  <c r="W48" i="8"/>
  <c r="V48" i="8"/>
  <c r="N48" i="8"/>
  <c r="K48" i="8"/>
  <c r="J48" i="8"/>
  <c r="I48" i="8"/>
  <c r="G48" i="8"/>
  <c r="F48" i="8"/>
  <c r="E48" i="8"/>
  <c r="BG47" i="8"/>
  <c r="BF47" i="8"/>
  <c r="BE47" i="8"/>
  <c r="BD47" i="8"/>
  <c r="BC47" i="8"/>
  <c r="BB47" i="8"/>
  <c r="BA47" i="8"/>
  <c r="AX47" i="8" s="1"/>
  <c r="AZ47" i="8"/>
  <c r="AY47" i="8"/>
  <c r="AV47" i="8"/>
  <c r="AT47" i="8"/>
  <c r="AS47" i="8"/>
  <c r="AR47" i="8"/>
  <c r="AQ47" i="8"/>
  <c r="AP47" i="8"/>
  <c r="AO47" i="8"/>
  <c r="AN47" i="8"/>
  <c r="AK47" i="8" s="1"/>
  <c r="AM47" i="8"/>
  <c r="AW47" i="8" s="1"/>
  <c r="AL47" i="8"/>
  <c r="AI47" i="8"/>
  <c r="AG47" i="8"/>
  <c r="AF47" i="8"/>
  <c r="AE47" i="8"/>
  <c r="AD47" i="8"/>
  <c r="AC47" i="8"/>
  <c r="AB47" i="8"/>
  <c r="AA47" i="8"/>
  <c r="X47" i="8" s="1"/>
  <c r="Z47" i="8"/>
  <c r="AJ47" i="8" s="1"/>
  <c r="Y47" i="8"/>
  <c r="V47" i="8"/>
  <c r="T47" i="8"/>
  <c r="G47" i="8" s="1"/>
  <c r="S47" i="8"/>
  <c r="R47" i="8"/>
  <c r="Q47" i="8"/>
  <c r="P47" i="8"/>
  <c r="O47" i="8"/>
  <c r="N47" i="8"/>
  <c r="M47" i="8"/>
  <c r="L47" i="8"/>
  <c r="D47" i="8"/>
  <c r="AX46" i="8"/>
  <c r="AW46" i="8"/>
  <c r="AV46" i="8"/>
  <c r="AK46" i="8"/>
  <c r="AI46" i="8"/>
  <c r="X46" i="8"/>
  <c r="W46" i="8"/>
  <c r="V46" i="8"/>
  <c r="K46" i="8"/>
  <c r="J46" i="8"/>
  <c r="I46" i="8"/>
  <c r="G46" i="8"/>
  <c r="F46" i="8"/>
  <c r="E46" i="8"/>
  <c r="AX45" i="8"/>
  <c r="AW45" i="8"/>
  <c r="AV45" i="8"/>
  <c r="AK45" i="8"/>
  <c r="AI45" i="8"/>
  <c r="X45" i="8"/>
  <c r="W45" i="8"/>
  <c r="V45" i="8"/>
  <c r="Q45" i="8"/>
  <c r="K45" i="8"/>
  <c r="J45" i="8"/>
  <c r="I45" i="8"/>
  <c r="G45" i="8"/>
  <c r="F45" i="8"/>
  <c r="E45" i="8"/>
  <c r="AX44" i="8"/>
  <c r="AW44" i="8"/>
  <c r="AV44" i="8"/>
  <c r="AK44" i="8"/>
  <c r="AI44" i="8"/>
  <c r="X44" i="8"/>
  <c r="W44" i="8"/>
  <c r="V44" i="8"/>
  <c r="Q44" i="8"/>
  <c r="K44" i="8" s="1"/>
  <c r="J44" i="8"/>
  <c r="I44" i="8"/>
  <c r="G44" i="8"/>
  <c r="F44" i="8"/>
  <c r="E44" i="8"/>
  <c r="AX43" i="8"/>
  <c r="AW43" i="8"/>
  <c r="AV43" i="8"/>
  <c r="AK43" i="8"/>
  <c r="AI43" i="8"/>
  <c r="X43" i="8"/>
  <c r="W43" i="8"/>
  <c r="V43" i="8"/>
  <c r="Q43" i="8"/>
  <c r="J43" i="8"/>
  <c r="I43" i="8"/>
  <c r="F43" i="8"/>
  <c r="E43" i="8"/>
  <c r="AX42" i="8"/>
  <c r="AW42" i="8"/>
  <c r="AV42" i="8"/>
  <c r="AK42" i="8"/>
  <c r="AI42" i="8"/>
  <c r="X42" i="8"/>
  <c r="W42" i="8"/>
  <c r="V42" i="8"/>
  <c r="K42" i="8"/>
  <c r="J42" i="8"/>
  <c r="I42" i="8"/>
  <c r="G42" i="8"/>
  <c r="F42" i="8"/>
  <c r="E42" i="8"/>
  <c r="BG41" i="8"/>
  <c r="BF41" i="8"/>
  <c r="BE41" i="8"/>
  <c r="BD41" i="8"/>
  <c r="BC41" i="8"/>
  <c r="BB41" i="8"/>
  <c r="BA41" i="8"/>
  <c r="AX41" i="8" s="1"/>
  <c r="AZ41" i="8"/>
  <c r="AY41" i="8"/>
  <c r="AW41" i="8"/>
  <c r="AV41" i="8"/>
  <c r="AR41" i="8"/>
  <c r="AQ41" i="8"/>
  <c r="AO41" i="8"/>
  <c r="AN41" i="8"/>
  <c r="AK41" i="8" s="1"/>
  <c r="AL41" i="8"/>
  <c r="AI41" i="8"/>
  <c r="AG41" i="8"/>
  <c r="AF41" i="8"/>
  <c r="AE41" i="8"/>
  <c r="AD41" i="8"/>
  <c r="AC41" i="8"/>
  <c r="AB41" i="8"/>
  <c r="AA41" i="8"/>
  <c r="Z41" i="8"/>
  <c r="AJ41" i="8" s="1"/>
  <c r="Y41" i="8"/>
  <c r="V41" i="8"/>
  <c r="T41" i="8"/>
  <c r="S41" i="8"/>
  <c r="R41" i="8"/>
  <c r="P41" i="8"/>
  <c r="O41" i="8"/>
  <c r="N41" i="8"/>
  <c r="M41" i="8"/>
  <c r="L41" i="8"/>
  <c r="D41" i="8"/>
  <c r="AX40" i="8"/>
  <c r="AW40" i="8"/>
  <c r="AV40" i="8"/>
  <c r="AK40" i="8"/>
  <c r="AI40" i="8"/>
  <c r="X40" i="8"/>
  <c r="W40" i="8"/>
  <c r="V40" i="8"/>
  <c r="K40" i="8"/>
  <c r="J40" i="8"/>
  <c r="I40" i="8"/>
  <c r="G40" i="8"/>
  <c r="F40" i="8"/>
  <c r="E40" i="8"/>
  <c r="AX39" i="8"/>
  <c r="AW39" i="8"/>
  <c r="AV39" i="8"/>
  <c r="AK39" i="8"/>
  <c r="AI39" i="8"/>
  <c r="X39" i="8"/>
  <c r="W39" i="8"/>
  <c r="V39" i="8"/>
  <c r="K39" i="8"/>
  <c r="J39" i="8"/>
  <c r="I39" i="8"/>
  <c r="G39" i="8"/>
  <c r="F39" i="8"/>
  <c r="E39" i="8"/>
  <c r="AX38" i="8"/>
  <c r="AW38" i="8"/>
  <c r="AV38" i="8"/>
  <c r="AK38" i="8"/>
  <c r="AI38" i="8"/>
  <c r="X38" i="8"/>
  <c r="W38" i="8"/>
  <c r="V38" i="8"/>
  <c r="K38" i="8"/>
  <c r="J38" i="8"/>
  <c r="I38" i="8"/>
  <c r="G38" i="8"/>
  <c r="F38" i="8"/>
  <c r="E38" i="8"/>
  <c r="AX37" i="8"/>
  <c r="AW37" i="8"/>
  <c r="AV37" i="8"/>
  <c r="AK37" i="8"/>
  <c r="AI37" i="8"/>
  <c r="X37" i="8"/>
  <c r="W37" i="8"/>
  <c r="V37" i="8"/>
  <c r="K37" i="8"/>
  <c r="J37" i="8"/>
  <c r="I37" i="8"/>
  <c r="G37" i="8"/>
  <c r="F37" i="8"/>
  <c r="E37" i="8"/>
  <c r="AX36" i="8"/>
  <c r="AW36" i="8"/>
  <c r="AV36" i="8"/>
  <c r="AK36" i="8"/>
  <c r="AI36" i="8"/>
  <c r="X36" i="8"/>
  <c r="W36" i="8"/>
  <c r="V36" i="8"/>
  <c r="K36" i="8"/>
  <c r="J36" i="8"/>
  <c r="I36" i="8"/>
  <c r="G36" i="8"/>
  <c r="F36" i="8"/>
  <c r="E36" i="8"/>
  <c r="AX35" i="8"/>
  <c r="AW35" i="8"/>
  <c r="AV35" i="8"/>
  <c r="AK35" i="8"/>
  <c r="AI35" i="8"/>
  <c r="X35" i="8"/>
  <c r="W35" i="8"/>
  <c r="W34" i="8" s="1"/>
  <c r="V35" i="8"/>
  <c r="K35" i="8"/>
  <c r="J35" i="8"/>
  <c r="I35" i="8"/>
  <c r="G35" i="8"/>
  <c r="F35" i="8"/>
  <c r="E35" i="8"/>
  <c r="BH34" i="8"/>
  <c r="BG34" i="8"/>
  <c r="BF34" i="8"/>
  <c r="BE34" i="8"/>
  <c r="BD34" i="8"/>
  <c r="BC34" i="8"/>
  <c r="BB34" i="8"/>
  <c r="BA34" i="8"/>
  <c r="AX34" i="8" s="1"/>
  <c r="AZ34" i="8"/>
  <c r="AW34" i="8" s="1"/>
  <c r="AY34" i="8"/>
  <c r="AV34" i="8"/>
  <c r="AT34" i="8"/>
  <c r="AS34" i="8"/>
  <c r="AR34" i="8"/>
  <c r="AO34" i="8"/>
  <c r="AN34" i="8"/>
  <c r="AM34" i="8"/>
  <c r="AL34" i="8"/>
  <c r="AI34" i="8" s="1"/>
  <c r="AK34" i="8"/>
  <c r="AJ34" i="8"/>
  <c r="AH34" i="8"/>
  <c r="AG34" i="8"/>
  <c r="AF34" i="8"/>
  <c r="AE34" i="8"/>
  <c r="AD34" i="8"/>
  <c r="AC34" i="8"/>
  <c r="AB34" i="8"/>
  <c r="AA34" i="8"/>
  <c r="Z34" i="8"/>
  <c r="Y34" i="8"/>
  <c r="U34" i="8"/>
  <c r="T34" i="8"/>
  <c r="S34" i="8"/>
  <c r="R34" i="8"/>
  <c r="Q34" i="8"/>
  <c r="P34" i="8"/>
  <c r="O34" i="8"/>
  <c r="N34" i="8"/>
  <c r="G34" i="8" s="1"/>
  <c r="M34" i="8"/>
  <c r="L34" i="8"/>
  <c r="I34" i="8"/>
  <c r="D34" i="8"/>
  <c r="AV33" i="8"/>
  <c r="AI33" i="8"/>
  <c r="X33" i="8"/>
  <c r="W33" i="8"/>
  <c r="V33" i="8"/>
  <c r="K33" i="8"/>
  <c r="J33" i="8"/>
  <c r="I33" i="8"/>
  <c r="G33" i="8"/>
  <c r="F33" i="8"/>
  <c r="E33" i="8"/>
  <c r="AX32" i="8"/>
  <c r="AV32" i="8"/>
  <c r="AK32" i="8"/>
  <c r="AI32" i="8"/>
  <c r="X32" i="8"/>
  <c r="W32" i="8"/>
  <c r="V32" i="8"/>
  <c r="K32" i="8"/>
  <c r="J32" i="8"/>
  <c r="I32" i="8"/>
  <c r="G32" i="8"/>
  <c r="F32" i="8"/>
  <c r="E32" i="8"/>
  <c r="AX31" i="8"/>
  <c r="AV31" i="8"/>
  <c r="AK31" i="8"/>
  <c r="AI31" i="8"/>
  <c r="X31" i="8"/>
  <c r="W31" i="8"/>
  <c r="V31" i="8"/>
  <c r="K31" i="8"/>
  <c r="J31" i="8"/>
  <c r="I31" i="8"/>
  <c r="G31" i="8"/>
  <c r="F31" i="8"/>
  <c r="E31" i="8"/>
  <c r="BG30" i="8"/>
  <c r="BF30" i="8"/>
  <c r="BE30" i="8"/>
  <c r="BD30" i="8"/>
  <c r="BC30" i="8"/>
  <c r="BB30" i="8"/>
  <c r="BA30" i="8"/>
  <c r="AX30" i="8" s="1"/>
  <c r="AZ30" i="8"/>
  <c r="AY30" i="8"/>
  <c r="AW30" i="8"/>
  <c r="AU30" i="8"/>
  <c r="AT30" i="8"/>
  <c r="AS30" i="8"/>
  <c r="F30" i="8" s="1"/>
  <c r="AR30" i="8"/>
  <c r="AQ30" i="8"/>
  <c r="AO30" i="8"/>
  <c r="AN30" i="8"/>
  <c r="AL30" i="8"/>
  <c r="AJ30" i="8"/>
  <c r="AJ5" i="8" s="1"/>
  <c r="AI30" i="8"/>
  <c r="AH30" i="8"/>
  <c r="AG30" i="8"/>
  <c r="AF30" i="8"/>
  <c r="AF5" i="8" s="1"/>
  <c r="AE30" i="8"/>
  <c r="AE5" i="8" s="1"/>
  <c r="AD30" i="8"/>
  <c r="AC30" i="8"/>
  <c r="AB30" i="8"/>
  <c r="V30" i="8" s="1"/>
  <c r="AA30" i="8"/>
  <c r="Z30" i="8"/>
  <c r="Y30" i="8"/>
  <c r="W30" i="8"/>
  <c r="U30" i="8"/>
  <c r="T30" i="8"/>
  <c r="T5" i="8" s="1"/>
  <c r="S30" i="8"/>
  <c r="S5" i="8" s="1"/>
  <c r="R30" i="8"/>
  <c r="Q30" i="8"/>
  <c r="P30" i="8"/>
  <c r="J30" i="8" s="1"/>
  <c r="O30" i="8"/>
  <c r="O5" i="8" s="1"/>
  <c r="N30" i="8"/>
  <c r="M30" i="8"/>
  <c r="L30" i="8"/>
  <c r="E30" i="8" s="1"/>
  <c r="K30" i="8"/>
  <c r="AX29" i="8"/>
  <c r="AV29" i="8"/>
  <c r="AK29" i="8"/>
  <c r="AI29" i="8"/>
  <c r="X29" i="8"/>
  <c r="W29" i="8"/>
  <c r="V29" i="8"/>
  <c r="K29" i="8"/>
  <c r="J29" i="8"/>
  <c r="I29" i="8"/>
  <c r="G29" i="8"/>
  <c r="F29" i="8"/>
  <c r="E29" i="8"/>
  <c r="AX28" i="8"/>
  <c r="AV28" i="8"/>
  <c r="AK28" i="8"/>
  <c r="AI28" i="8"/>
  <c r="X28" i="8"/>
  <c r="W28" i="8"/>
  <c r="V28" i="8"/>
  <c r="K28" i="8"/>
  <c r="J28" i="8"/>
  <c r="I28" i="8"/>
  <c r="G28" i="8"/>
  <c r="F28" i="8"/>
  <c r="E28" i="8"/>
  <c r="AX27" i="8"/>
  <c r="AV27" i="8"/>
  <c r="AK27" i="8"/>
  <c r="AI27" i="8"/>
  <c r="X27" i="8"/>
  <c r="W27" i="8"/>
  <c r="V27" i="8"/>
  <c r="K27" i="8"/>
  <c r="J27" i="8"/>
  <c r="I27" i="8"/>
  <c r="G27" i="8"/>
  <c r="F27" i="8"/>
  <c r="E27" i="8"/>
  <c r="AX26" i="8"/>
  <c r="AV26" i="8"/>
  <c r="AK26" i="8"/>
  <c r="AI26" i="8"/>
  <c r="X26" i="8"/>
  <c r="W26" i="8"/>
  <c r="V26" i="8"/>
  <c r="K26" i="8"/>
  <c r="J26" i="8"/>
  <c r="I26" i="8"/>
  <c r="G26" i="8"/>
  <c r="F26" i="8"/>
  <c r="E26" i="8"/>
  <c r="AX25" i="8"/>
  <c r="AV25" i="8"/>
  <c r="AK25" i="8"/>
  <c r="AI25" i="8"/>
  <c r="X25" i="8"/>
  <c r="W25" i="8"/>
  <c r="W24" i="8" s="1"/>
  <c r="V25" i="8"/>
  <c r="K25" i="8"/>
  <c r="J25" i="8"/>
  <c r="I25" i="8"/>
  <c r="G25" i="8"/>
  <c r="F25" i="8"/>
  <c r="E25" i="8"/>
  <c r="BH24" i="8"/>
  <c r="BG24" i="8"/>
  <c r="BF24" i="8"/>
  <c r="BE24" i="8"/>
  <c r="BD24" i="8"/>
  <c r="AX24" i="8" s="1"/>
  <c r="BC24" i="8"/>
  <c r="BB24" i="8"/>
  <c r="BA24" i="8"/>
  <c r="AZ24" i="8"/>
  <c r="AY24" i="8"/>
  <c r="AV24" i="8" s="1"/>
  <c r="AW24" i="8"/>
  <c r="AU24" i="8"/>
  <c r="AT24" i="8"/>
  <c r="AS24" i="8"/>
  <c r="AR24" i="8"/>
  <c r="AQ24" i="8"/>
  <c r="AO24" i="8"/>
  <c r="AN24" i="8"/>
  <c r="AL24" i="8"/>
  <c r="AI24" i="8" s="1"/>
  <c r="AK24" i="8"/>
  <c r="AJ24" i="8"/>
  <c r="AH24" i="8"/>
  <c r="AG24" i="8"/>
  <c r="AF24" i="8"/>
  <c r="AE24" i="8"/>
  <c r="AD24" i="8"/>
  <c r="AC24" i="8"/>
  <c r="AC5" i="8" s="1"/>
  <c r="AB24" i="8"/>
  <c r="AA24" i="8"/>
  <c r="Z24" i="8"/>
  <c r="Y24" i="8"/>
  <c r="U24" i="8"/>
  <c r="T24" i="8"/>
  <c r="S24" i="8"/>
  <c r="R24" i="8"/>
  <c r="Q24" i="8"/>
  <c r="P24" i="8"/>
  <c r="O24" i="8"/>
  <c r="N24" i="8"/>
  <c r="G24" i="8" s="1"/>
  <c r="M24" i="8"/>
  <c r="L24" i="8"/>
  <c r="I24" i="8"/>
  <c r="AX23" i="8"/>
  <c r="AV23" i="8"/>
  <c r="AK23" i="8"/>
  <c r="AI23" i="8"/>
  <c r="X23" i="8"/>
  <c r="W23" i="8"/>
  <c r="V23" i="8"/>
  <c r="K23" i="8"/>
  <c r="J23" i="8"/>
  <c r="I23" i="8"/>
  <c r="G23" i="8"/>
  <c r="F23" i="8"/>
  <c r="E23" i="8"/>
  <c r="AX22" i="8"/>
  <c r="AV22" i="8"/>
  <c r="AK22" i="8"/>
  <c r="AI22" i="8"/>
  <c r="X22" i="8"/>
  <c r="W22" i="8"/>
  <c r="V22" i="8"/>
  <c r="K22" i="8"/>
  <c r="J22" i="8"/>
  <c r="I22" i="8"/>
  <c r="G22" i="8"/>
  <c r="F22" i="8"/>
  <c r="E22" i="8"/>
  <c r="AX21" i="8"/>
  <c r="AV21" i="8"/>
  <c r="AK21" i="8"/>
  <c r="AI21" i="8"/>
  <c r="X21" i="8"/>
  <c r="W21" i="8"/>
  <c r="V21" i="8"/>
  <c r="K21" i="8"/>
  <c r="J21" i="8"/>
  <c r="I21" i="8"/>
  <c r="G21" i="8"/>
  <c r="F21" i="8"/>
  <c r="E21" i="8"/>
  <c r="AX20" i="8"/>
  <c r="AV20" i="8"/>
  <c r="AK20" i="8"/>
  <c r="AI20" i="8"/>
  <c r="X20" i="8"/>
  <c r="W20" i="8"/>
  <c r="W19" i="8" s="1"/>
  <c r="V20" i="8"/>
  <c r="K20" i="8"/>
  <c r="J20" i="8"/>
  <c r="I20" i="8"/>
  <c r="G20" i="8"/>
  <c r="F20" i="8"/>
  <c r="E20" i="8"/>
  <c r="BG19" i="8"/>
  <c r="BF19" i="8"/>
  <c r="BE19" i="8"/>
  <c r="BD19" i="8"/>
  <c r="BC19" i="8"/>
  <c r="BB19" i="8"/>
  <c r="BA19" i="8"/>
  <c r="AZ19" i="8"/>
  <c r="AY19" i="8"/>
  <c r="AV19" i="8" s="1"/>
  <c r="AW19" i="8"/>
  <c r="AU19" i="8"/>
  <c r="AT19" i="8"/>
  <c r="AS19" i="8"/>
  <c r="AR19" i="8"/>
  <c r="AQ19" i="8"/>
  <c r="AO19" i="8"/>
  <c r="AN19" i="8"/>
  <c r="AL19" i="8"/>
  <c r="AI19" i="8" s="1"/>
  <c r="AK19" i="8"/>
  <c r="AJ19" i="8"/>
  <c r="AH19" i="8"/>
  <c r="AG19" i="8"/>
  <c r="AF19" i="8"/>
  <c r="AE19" i="8"/>
  <c r="AD19" i="8"/>
  <c r="X19" i="8" s="1"/>
  <c r="AC19" i="8"/>
  <c r="AB19" i="8"/>
  <c r="AA19" i="8"/>
  <c r="Z19" i="8"/>
  <c r="Y19" i="8"/>
  <c r="U19" i="8"/>
  <c r="T19" i="8"/>
  <c r="S19" i="8"/>
  <c r="R19" i="8"/>
  <c r="Q19" i="8"/>
  <c r="P19" i="8"/>
  <c r="O19" i="8"/>
  <c r="N19" i="8"/>
  <c r="M19" i="8"/>
  <c r="L19" i="8"/>
  <c r="I19" i="8"/>
  <c r="AX18" i="8"/>
  <c r="AW18" i="8"/>
  <c r="AV18" i="8"/>
  <c r="AK18" i="8"/>
  <c r="AI18" i="8"/>
  <c r="X18" i="8"/>
  <c r="W18" i="8"/>
  <c r="V18" i="8"/>
  <c r="K18" i="8"/>
  <c r="J18" i="8"/>
  <c r="I18" i="8"/>
  <c r="G18" i="8"/>
  <c r="F18" i="8"/>
  <c r="E18" i="8"/>
  <c r="AX17" i="8"/>
  <c r="AW17" i="8"/>
  <c r="AW16" i="8" s="1"/>
  <c r="AW14" i="8" s="1"/>
  <c r="AW13" i="8" s="1"/>
  <c r="AW12" i="8" s="1"/>
  <c r="AW11" i="8" s="1"/>
  <c r="AW10" i="8" s="1"/>
  <c r="AW9" i="8" s="1"/>
  <c r="AW8" i="8" s="1"/>
  <c r="AW7" i="8" s="1"/>
  <c r="AW6" i="8" s="1"/>
  <c r="AV17" i="8"/>
  <c r="AK17" i="8"/>
  <c r="AI17" i="8"/>
  <c r="X17" i="8"/>
  <c r="W17" i="8"/>
  <c r="W16" i="8" s="1"/>
  <c r="V17" i="8"/>
  <c r="K17" i="8"/>
  <c r="J17" i="8"/>
  <c r="I17" i="8"/>
  <c r="G17" i="8"/>
  <c r="F17" i="8"/>
  <c r="E17" i="8"/>
  <c r="BG16" i="8"/>
  <c r="BF16" i="8"/>
  <c r="BE16" i="8"/>
  <c r="BD16" i="8"/>
  <c r="AX16" i="8" s="1"/>
  <c r="BC16" i="8"/>
  <c r="BB16" i="8"/>
  <c r="BA16" i="8"/>
  <c r="AZ16" i="8"/>
  <c r="AY16" i="8"/>
  <c r="AV16" i="8" s="1"/>
  <c r="AU16" i="8"/>
  <c r="AT16" i="8"/>
  <c r="AS16" i="8"/>
  <c r="AR16" i="8"/>
  <c r="AR5" i="8" s="1"/>
  <c r="AQ16" i="8"/>
  <c r="AQ5" i="8" s="1"/>
  <c r="AO16" i="8"/>
  <c r="AN16" i="8"/>
  <c r="AL16" i="8"/>
  <c r="AI16" i="8" s="1"/>
  <c r="AK16" i="8"/>
  <c r="AJ16" i="8"/>
  <c r="AH16" i="8"/>
  <c r="AG16" i="8"/>
  <c r="AG5" i="8" s="1"/>
  <c r="AF16" i="8"/>
  <c r="AE16" i="8"/>
  <c r="AD16" i="8"/>
  <c r="X16" i="8" s="1"/>
  <c r="AC16" i="8"/>
  <c r="AB16" i="8"/>
  <c r="AA16" i="8"/>
  <c r="Z16" i="8"/>
  <c r="Y16" i="8"/>
  <c r="Y5" i="8" s="1"/>
  <c r="U16" i="8"/>
  <c r="U5" i="8" s="1"/>
  <c r="T16" i="8"/>
  <c r="S16" i="8"/>
  <c r="R16" i="8"/>
  <c r="Q16" i="8"/>
  <c r="P16" i="8"/>
  <c r="O16" i="8"/>
  <c r="N16" i="8"/>
  <c r="M16" i="8"/>
  <c r="L16" i="8"/>
  <c r="I16" i="8"/>
  <c r="AX15" i="8"/>
  <c r="AV15" i="8"/>
  <c r="AX14" i="8"/>
  <c r="AV14" i="8"/>
  <c r="AK14" i="8"/>
  <c r="AI14" i="8"/>
  <c r="X14" i="8"/>
  <c r="W14" i="8"/>
  <c r="V14" i="8"/>
  <c r="K14" i="8"/>
  <c r="J14" i="8"/>
  <c r="I14" i="8"/>
  <c r="G14" i="8"/>
  <c r="F14" i="8"/>
  <c r="E14" i="8"/>
  <c r="AX13" i="8"/>
  <c r="AV13" i="8"/>
  <c r="AK13" i="8"/>
  <c r="AI13" i="8"/>
  <c r="X13" i="8"/>
  <c r="W13" i="8"/>
  <c r="V13" i="8"/>
  <c r="K13" i="8"/>
  <c r="J13" i="8"/>
  <c r="I13" i="8"/>
  <c r="G13" i="8"/>
  <c r="F13" i="8"/>
  <c r="E13" i="8"/>
  <c r="AX12" i="8"/>
  <c r="AV12" i="8"/>
  <c r="AK12" i="8"/>
  <c r="AI12" i="8"/>
  <c r="X12" i="8"/>
  <c r="W12" i="8"/>
  <c r="V12" i="8"/>
  <c r="K12" i="8"/>
  <c r="J12" i="8"/>
  <c r="I12" i="8"/>
  <c r="G12" i="8"/>
  <c r="F12" i="8"/>
  <c r="E12" i="8"/>
  <c r="AX11" i="8"/>
  <c r="AV11" i="8"/>
  <c r="AK11" i="8"/>
  <c r="AI11" i="8"/>
  <c r="X11" i="8"/>
  <c r="W11" i="8"/>
  <c r="V11" i="8"/>
  <c r="K11" i="8"/>
  <c r="J11" i="8"/>
  <c r="I11" i="8"/>
  <c r="G11" i="8"/>
  <c r="F11" i="8"/>
  <c r="E11" i="8"/>
  <c r="AX10" i="8"/>
  <c r="AV10" i="8"/>
  <c r="AK10" i="8"/>
  <c r="AI10" i="8"/>
  <c r="X10" i="8"/>
  <c r="W10" i="8"/>
  <c r="V10" i="8"/>
  <c r="K10" i="8"/>
  <c r="J10" i="8"/>
  <c r="I10" i="8"/>
  <c r="G10" i="8"/>
  <c r="F10" i="8"/>
  <c r="E10" i="8"/>
  <c r="AX9" i="8"/>
  <c r="AV9" i="8"/>
  <c r="AK9" i="8"/>
  <c r="AI9" i="8"/>
  <c r="X9" i="8"/>
  <c r="W9" i="8"/>
  <c r="V9" i="8"/>
  <c r="K9" i="8"/>
  <c r="J9" i="8"/>
  <c r="I9" i="8"/>
  <c r="G9" i="8"/>
  <c r="F9" i="8"/>
  <c r="E9" i="8"/>
  <c r="AX8" i="8"/>
  <c r="AV8" i="8"/>
  <c r="AK8" i="8"/>
  <c r="AI8" i="8"/>
  <c r="X8" i="8"/>
  <c r="W8" i="8"/>
  <c r="V8" i="8"/>
  <c r="K8" i="8"/>
  <c r="J8" i="8"/>
  <c r="I8" i="8"/>
  <c r="G8" i="8"/>
  <c r="F8" i="8"/>
  <c r="E8" i="8"/>
  <c r="AX7" i="8"/>
  <c r="AV7" i="8"/>
  <c r="AK7" i="8"/>
  <c r="AI7" i="8"/>
  <c r="AI6" i="8" s="1"/>
  <c r="X7" i="8"/>
  <c r="W7" i="8"/>
  <c r="V7" i="8"/>
  <c r="K7" i="8"/>
  <c r="J7" i="8"/>
  <c r="I7" i="8"/>
  <c r="G7" i="8"/>
  <c r="F7" i="8"/>
  <c r="E7" i="8"/>
  <c r="BG6" i="8"/>
  <c r="BF6" i="8"/>
  <c r="BF5" i="8" s="1"/>
  <c r="BE6" i="8"/>
  <c r="BD6" i="8"/>
  <c r="BC6" i="8"/>
  <c r="BB6" i="8"/>
  <c r="BB5" i="8" s="1"/>
  <c r="BA6" i="8"/>
  <c r="AZ6" i="8"/>
  <c r="AY6" i="8"/>
  <c r="AX6" i="8"/>
  <c r="AU6" i="8"/>
  <c r="AT6" i="8"/>
  <c r="AS6" i="8"/>
  <c r="AR6" i="8"/>
  <c r="AQ6" i="8"/>
  <c r="AP6" i="8"/>
  <c r="AO6" i="8"/>
  <c r="AO5" i="8" s="1"/>
  <c r="AN6" i="8"/>
  <c r="AM6" i="8"/>
  <c r="AL6" i="8"/>
  <c r="AK6" i="8"/>
  <c r="AJ6" i="8"/>
  <c r="AH6" i="8"/>
  <c r="AG6" i="8"/>
  <c r="AF6" i="8"/>
  <c r="AE6" i="8"/>
  <c r="AD6" i="8"/>
  <c r="X6" i="8" s="1"/>
  <c r="AC6" i="8"/>
  <c r="AB6" i="8"/>
  <c r="AA6" i="8"/>
  <c r="Z6" i="8"/>
  <c r="W6" i="8" s="1"/>
  <c r="W5" i="8" s="1"/>
  <c r="Y6" i="8"/>
  <c r="V6" i="8"/>
  <c r="U6" i="8"/>
  <c r="T6" i="8"/>
  <c r="S6" i="8"/>
  <c r="R6" i="8"/>
  <c r="E6" i="8" s="1"/>
  <c r="Q6" i="8"/>
  <c r="Q5" i="8" s="1"/>
  <c r="P6" i="8"/>
  <c r="O6" i="8"/>
  <c r="N6" i="8"/>
  <c r="M6" i="8"/>
  <c r="J6" i="8" s="1"/>
  <c r="L6" i="8"/>
  <c r="I6" i="8"/>
  <c r="BG5" i="8"/>
  <c r="BD5" i="8"/>
  <c r="BC5" i="8"/>
  <c r="AZ5" i="8"/>
  <c r="AY5" i="8"/>
  <c r="AT5" i="8"/>
  <c r="AS5" i="8"/>
  <c r="AP5" i="8"/>
  <c r="AM5" i="8"/>
  <c r="AL5" i="8"/>
  <c r="AH5" i="8"/>
  <c r="AD5" i="8"/>
  <c r="Z5" i="8"/>
  <c r="N5" i="8"/>
  <c r="D5" i="8"/>
  <c r="V5" i="8" l="1"/>
  <c r="AI5" i="8"/>
  <c r="G6" i="8"/>
  <c r="K6" i="8"/>
  <c r="E24" i="8"/>
  <c r="V24" i="8"/>
  <c r="V34" i="8"/>
  <c r="E34" i="8"/>
  <c r="I41" i="8"/>
  <c r="E41" i="8"/>
  <c r="I47" i="8"/>
  <c r="E47" i="8"/>
  <c r="F57" i="8"/>
  <c r="M56" i="8"/>
  <c r="J57" i="8"/>
  <c r="E65" i="8"/>
  <c r="AX19" i="8"/>
  <c r="X24" i="8"/>
  <c r="AV30" i="8"/>
  <c r="X34" i="8"/>
  <c r="F41" i="8"/>
  <c r="F47" i="8"/>
  <c r="K47" i="8"/>
  <c r="X51" i="8"/>
  <c r="AV61" i="8"/>
  <c r="AX68" i="8"/>
  <c r="G5" i="8"/>
  <c r="K5" i="8"/>
  <c r="R5" i="8"/>
  <c r="AV6" i="8"/>
  <c r="F16" i="8"/>
  <c r="J16" i="8"/>
  <c r="F19" i="8"/>
  <c r="J19" i="8"/>
  <c r="AN5" i="8"/>
  <c r="AK5" i="8" s="1"/>
  <c r="AK30" i="8"/>
  <c r="K43" i="8"/>
  <c r="Q41" i="8"/>
  <c r="J51" i="8"/>
  <c r="F51" i="8"/>
  <c r="E58" i="8"/>
  <c r="I58" i="8"/>
  <c r="K58" i="8"/>
  <c r="Q57" i="8"/>
  <c r="W61" i="8"/>
  <c r="J61" i="8"/>
  <c r="M5" i="8"/>
  <c r="F6" i="8"/>
  <c r="BA5" i="8"/>
  <c r="AX5" i="8" s="1"/>
  <c r="BE5" i="8"/>
  <c r="AV5" i="8" s="1"/>
  <c r="G16" i="8"/>
  <c r="E16" i="8"/>
  <c r="V16" i="8"/>
  <c r="G19" i="8"/>
  <c r="E19" i="8"/>
  <c r="V19" i="8"/>
  <c r="F24" i="8"/>
  <c r="J24" i="8"/>
  <c r="AA5" i="8"/>
  <c r="X5" i="8" s="1"/>
  <c r="X30" i="8"/>
  <c r="J34" i="8"/>
  <c r="F34" i="8"/>
  <c r="X41" i="8"/>
  <c r="G43" i="8"/>
  <c r="G51" i="8"/>
  <c r="E51" i="8"/>
  <c r="AK54" i="8"/>
  <c r="I61" i="8"/>
  <c r="F65" i="8"/>
  <c r="K55" i="8"/>
  <c r="L56" i="8"/>
  <c r="AV56" i="8"/>
  <c r="G30" i="8"/>
  <c r="K16" i="8"/>
  <c r="K19" i="8"/>
  <c r="K24" i="8"/>
  <c r="I30" i="8"/>
  <c r="K34" i="8"/>
  <c r="J41" i="8"/>
  <c r="J47" i="8"/>
  <c r="K51" i="8"/>
  <c r="L5" i="8"/>
  <c r="P5" i="8"/>
  <c r="AB5" i="8"/>
  <c r="K41" i="8" l="1"/>
  <c r="G41" i="8"/>
  <c r="E56" i="8"/>
  <c r="I56" i="8"/>
  <c r="L54" i="8"/>
  <c r="G57" i="8"/>
  <c r="Q56" i="8"/>
  <c r="J56" i="8"/>
  <c r="M55" i="8"/>
  <c r="F56" i="8"/>
  <c r="E5" i="8"/>
  <c r="I5" i="8"/>
  <c r="F5" i="8"/>
  <c r="J5" i="8"/>
  <c r="K57" i="8"/>
  <c r="Q54" i="8" l="1"/>
  <c r="K56" i="8"/>
  <c r="G56" i="8"/>
  <c r="M54" i="8"/>
  <c r="F55" i="8"/>
  <c r="J55" i="8"/>
  <c r="E54" i="8"/>
  <c r="I54" i="8"/>
  <c r="K54" i="8" l="1"/>
  <c r="G54" i="8"/>
  <c r="J54" i="8"/>
  <c r="F54" i="8"/>
  <c r="H16" i="7" l="1"/>
  <c r="H17" i="7"/>
  <c r="H18" i="7"/>
  <c r="H19" i="7"/>
  <c r="H11" i="7" l="1"/>
  <c r="H12" i="7"/>
  <c r="H13" i="7"/>
  <c r="H14" i="7"/>
  <c r="H15" i="7"/>
  <c r="H8" i="7" l="1"/>
  <c r="I8" i="7"/>
  <c r="H9" i="7"/>
  <c r="I9" i="7"/>
  <c r="H10" i="7"/>
  <c r="I10" i="7"/>
  <c r="I11" i="7"/>
  <c r="I12" i="7"/>
  <c r="I13" i="7"/>
  <c r="I14" i="7"/>
  <c r="I15" i="7"/>
  <c r="I16" i="7"/>
  <c r="J9" i="7" l="1"/>
  <c r="J10" i="7"/>
  <c r="J11" i="7"/>
  <c r="J12" i="7"/>
  <c r="J13" i="7"/>
  <c r="J14" i="7"/>
  <c r="J15" i="7"/>
  <c r="J16" i="7"/>
  <c r="J8" i="7"/>
  <c r="D20" i="7" l="1"/>
  <c r="F20" i="7"/>
  <c r="G20" i="7"/>
  <c r="D39" i="7"/>
  <c r="F39" i="7"/>
  <c r="G39" i="7"/>
  <c r="J28" i="7"/>
  <c r="J29" i="7"/>
  <c r="J30" i="7"/>
  <c r="J31" i="7"/>
  <c r="J32" i="7"/>
  <c r="J33" i="7"/>
  <c r="J34" i="7"/>
  <c r="J35" i="7"/>
  <c r="J36" i="7"/>
  <c r="J37" i="7"/>
  <c r="J38" i="7"/>
  <c r="J27" i="7"/>
  <c r="J39" i="7" l="1"/>
  <c r="I39" i="7"/>
  <c r="I20" i="7" l="1"/>
  <c r="J20" i="7" l="1"/>
</calcChain>
</file>

<file path=xl/sharedStrings.xml><?xml version="1.0" encoding="utf-8"?>
<sst xmlns="http://schemas.openxmlformats.org/spreadsheetml/2006/main" count="221" uniqueCount="132">
  <si>
    <t>პროგრამული კოდი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</si>
  <si>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</si>
  <si>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</si>
  <si>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</si>
  <si>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</si>
  <si>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</si>
  <si>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</si>
  <si>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</si>
  <si>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</si>
  <si>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</si>
  <si>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</si>
  <si>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</si>
  <si>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</si>
  <si>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</si>
  <si>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</si>
  <si>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ცხრილი N1</t>
  </si>
  <si>
    <t>დასახელება</t>
  </si>
  <si>
    <t>გეგმა</t>
  </si>
  <si>
    <t>ცხრილი N2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</si>
  <si>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</si>
  <si>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</si>
  <si>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</si>
  <si>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</si>
  <si>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</si>
  <si>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</si>
  <si>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</si>
  <si>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</si>
  <si>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</si>
  <si>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</si>
  <si>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</si>
  <si>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</si>
  <si>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ვაკანსია (ლიმიტის ფარგლებში არსებული რესურსი)</t>
  </si>
  <si>
    <t>ბრძანებით დამტკიცებული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</si>
  <si>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</si>
  <si>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</si>
  <si>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ბრძანებიტ დამტკიცებული შტატგარეშე მოსამსახურე
(ლიმიტით გათვალისწინებული რაოდენობა)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</si>
  <si>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</si>
  <si>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</si>
  <si>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</si>
  <si>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</si>
  <si>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საბიუჯეტო კანონით განსაზღვრული  შტატგარეშე მომსამსახურეთა (თვეში) </t>
  </si>
  <si>
    <t xml:space="preserve"> საბიუჯეტო კანონით განსაზღვრული  მომსამსახურეთა  (თვეში) 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</si>
  <si>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</si>
  <si>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</si>
  <si>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მათ შორის საკასო ხარჯი თვეების მიხედვით</t>
  </si>
  <si>
    <t>ბენეფიციარი</t>
  </si>
  <si>
    <t>შემთხვევა</t>
  </si>
  <si>
    <t>კვარტლის</t>
  </si>
  <si>
    <t>საკასო ხარჯი</t>
  </si>
  <si>
    <t>წლის განმავლობაში სულ</t>
  </si>
  <si>
    <t>დაავადებათა ადრეული გამოვლენა და სკრინინგის სახელმწიფო პროგრამa</t>
  </si>
  <si>
    <t>კომპონენტი: კიბოს  სკრინინგი</t>
  </si>
  <si>
    <t>ძუძუს კიბოს სკრინინგი</t>
  </si>
  <si>
    <t xml:space="preserve"> საშვილოსნოს ყელის სკრინინგი</t>
  </si>
  <si>
    <t xml:space="preserve"> კოლპოსკოპია (სკრინინგი)</t>
  </si>
  <si>
    <t>კოლპოსკოპია (მორფოლოგიით)</t>
  </si>
  <si>
    <t xml:space="preserve"> პროსტატის კიბოს სკრინინგი</t>
  </si>
  <si>
    <t xml:space="preserve"> კოლორექტალური სკრინინგი</t>
  </si>
  <si>
    <t xml:space="preserve"> კოლონოსკოპია (სკრინინგი)</t>
  </si>
  <si>
    <t xml:space="preserve"> კოლონოსკოპია (მორფოლოგია)</t>
  </si>
  <si>
    <t>კომპონენტი: საშვილოსნოს ყელის ორგანიზებული სკრინინგის პილოტი</t>
  </si>
  <si>
    <t>კომპონენტი: 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</si>
  <si>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ბენეფიციართა იდენტიფიკაცია/ ბავშვთა განვითარების სკრინინგი</t>
  </si>
  <si>
    <t>ნევროლოგის კონსულტაცია, ძილის დარღვევების კვლევა</t>
  </si>
  <si>
    <t>ბენეფიციართა ნეიროფსიქოლოგიური დიაგნოსტიკა</t>
  </si>
  <si>
    <t>ელექტროფიზიოლოგიური კვლევები და მონაცემთა ანალიზი</t>
  </si>
  <si>
    <t>კომპონენტი: ეპილეფსიის დიაგნოსტიკა და ზედამხედველობა</t>
  </si>
  <si>
    <t>მონაცემთა რეგისტრაცია - დამუშავება და "ეპილეფსიის რეესტრის" ბაზაში განთავსება; პირველადი სკრინინგი - ნევროლოგის კონსულტაცია</t>
  </si>
  <si>
    <t xml:space="preserve">მეორადი (ეპილეფტოლოგიური) სკრინინგი </t>
  </si>
  <si>
    <t>ეეგ - კვლევა</t>
  </si>
  <si>
    <t>ნეიროფსიქოლოგიური ტესტირება</t>
  </si>
  <si>
    <t>ეპილეფტოლოგიური დასკვნითი დიაგნოსტიკა</t>
  </si>
  <si>
    <t>კომპონენტი: დღენაკლულთა რეტინოპათიის სკრინინგის პილოტი</t>
  </si>
  <si>
    <t xml:space="preserve"> დღენაკლულთა პირველადი კვლევა
</t>
  </si>
  <si>
    <t xml:space="preserve"> დღენაკლულთა განმეორებითი კვლევა</t>
  </si>
  <si>
    <t>იმუნიზაციის სახელმწიფო პროგრამა</t>
  </si>
  <si>
    <t>ეპიდზედამხედველობის პროგრამა</t>
  </si>
  <si>
    <t>უსაფრთხო სისხლის სახელმწიფო პროგრამა</t>
  </si>
  <si>
    <t>პროფესიულ დაავადებათა პრევენციის სახელმწიფო პროგრამა</t>
  </si>
  <si>
    <t>ტუბერკულოზის მართვის სახელმწიფო პროგრამა</t>
  </si>
  <si>
    <t>2.1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</si>
  <si>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2.2 სს „ტუბერკულოზისა და ფილტვის დაავადებათა ეროვნული ცენტრი“</t>
  </si>
  <si>
    <t>აივ-ინფექცია/შიდსის სახელმწიფო პროგრამა</t>
  </si>
  <si>
    <t>მ.შ. აივ-ინფექცია/შიდსზე სკრინინგული კვლევისათვის საჭირო ტესტ-სისტემების და სახარჯი მასალების შესყიდვა</t>
  </si>
  <si>
    <t>დედათა და ბავშვთა ჯანმრთელობის სახელმწიფო პროგრმა</t>
  </si>
  <si>
    <t>ჯანმრთელობის ხელშეწყობის პროგრამა</t>
  </si>
  <si>
    <t>35 03 02 12 02</t>
  </si>
  <si>
    <t>C ჰეპატიტის მართვა</t>
  </si>
  <si>
    <t xml:space="preserve">შენიშვნა; შტატგარეშეების ანაზღაურება დაფინანსებულია საბიუჯეტო სახრსებით გამოყოფილი ასიგნებების ფარგლებში </t>
  </si>
  <si>
    <t>35 03 02 01</t>
  </si>
  <si>
    <t xml:space="preserve">საინფორმაციო რეგისტრების და ელექტრონული მოდულების განვითარება </t>
  </si>
  <si>
    <t>35 03 02 02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</si>
  <si>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ვაქცინებისა და ასაცრელი მასალების შესყიდვა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</si>
  <si>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სპეციფიკური შრატებისა და ვაქცინების შესყიდვა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</si>
  <si>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 ანტირაბიული სამკურნალო საშუალებებით უზრუნველყოფა</t>
    </r>
  </si>
  <si>
    <r>
      <rPr>
        <b/>
        <sz val="10"/>
        <color theme="3" tint="-0.499984740745262"/>
        <rFont val="Sylfaen"/>
        <family val="1"/>
      </rPr>
      <t>კომპონენტი</t>
    </r>
    <r>
      <rPr>
        <sz val="10"/>
        <color theme="3" tint="-0.499984740745262"/>
        <rFont val="Sylfaen"/>
        <family val="1"/>
      </rPr>
      <t>: გრიპის ვაქცინის შესყიდვა</t>
    </r>
  </si>
  <si>
    <r>
      <rPr>
        <b/>
        <sz val="10"/>
        <color theme="3" tint="-0.499984740745262"/>
        <rFont val="Sylfaen"/>
        <family val="1"/>
      </rPr>
      <t xml:space="preserve"> კომპონენტი</t>
    </r>
    <r>
      <rPr>
        <sz val="10"/>
        <color theme="3" tint="-0.499984740745262"/>
        <rFont val="Sylfaen"/>
        <family val="1"/>
      </rPr>
      <t>:აცრა-ვიზიტისა და ექიმის კონსულტაციის მომსახურება</t>
    </r>
  </si>
  <si>
    <r>
      <t xml:space="preserve">კომპონენტი: </t>
    </r>
    <r>
      <rPr>
        <sz val="10"/>
        <color theme="3" tint="-0.499984740745262"/>
        <rFont val="Sylfaen"/>
        <family val="1"/>
      </rPr>
      <t xml:space="preserve">,,ცივი ჯაჭვის“ მოწყობილობების/ინვენტარის შესყიდვა და მონტაჟი </t>
    </r>
  </si>
  <si>
    <t>35 03 02 03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</si>
  <si>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</si>
  <si>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</t>
    </r>
  </si>
  <si>
    <r>
      <rPr>
        <b/>
        <sz val="10"/>
        <color theme="3" tint="-0.499984740745262"/>
        <rFont val="Sylfaen"/>
        <family val="1"/>
      </rPr>
      <t>კომპონენტი</t>
    </r>
    <r>
      <rPr>
        <sz val="10"/>
        <color theme="3" tint="-0.499984740745262"/>
        <rFont val="Sylfaen"/>
        <family val="1"/>
      </rPr>
      <t>:ნოზოკომიური ინფექციების ეპიდზედამხედველობა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</si>
  <si>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ვირუსული დიარეების კვლევა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</si>
  <si>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  </r>
  </si>
  <si>
    <t>35 03 02 04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</si>
  <si>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დონორული სისხლის კვლევა В და С ჰეპატიტზე, აივ-ინფექციასა/ შიდსა და სიფილისზე</t>
    </r>
  </si>
  <si>
    <r>
      <rPr>
        <b/>
        <sz val="10"/>
        <color theme="3" tint="-0.499984740745262"/>
        <rFont val="Sylfaen"/>
        <family val="1"/>
      </rPr>
      <t>კომპონენტი</t>
    </r>
    <r>
      <rPr>
        <sz val="10"/>
        <color theme="3" tint="-0.499984740745262"/>
        <rFont val="Sylfaen"/>
        <family val="1"/>
      </rPr>
      <t>:ხარისხის გარე კონტროლის და მონიტორინგის უზრუნველყოფა (მ.შ., სისხლის დონორთა : ერთიანი ეროვნული ელექტრონული ბაზის  ადმინისტრირება და ქვეყნის მასშტაბით დანერგვა)</t>
    </r>
  </si>
  <si>
    <r>
      <rPr>
        <b/>
        <sz val="10"/>
        <color theme="3" tint="-0.499984740745262"/>
        <rFont val="Sylfaen"/>
        <family val="1"/>
      </rPr>
      <t xml:space="preserve"> კომპონენტი:</t>
    </r>
    <r>
      <rPr>
        <sz val="10"/>
        <color theme="3" tint="-0.499984740745262"/>
        <rFont val="Sylfaen"/>
        <family val="1"/>
      </rPr>
      <t xml:space="preserve"> 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ღონისძიებები, მათ შორის, „უანგარო დონორთა მსოფლიო დღესთან" დაკავშირებული ღონისძიებების მხარდაჭერა და კვლევები ფოკუს-ჯგუფებში დონორობის მოტივაციური ფაქტორების გამოსავლენად</t>
    </r>
  </si>
  <si>
    <t>35 03 02 05</t>
  </si>
  <si>
    <r>
      <rPr>
        <b/>
        <sz val="10"/>
        <rFont val="Sylfaen"/>
        <family val="1"/>
      </rPr>
      <t>კომპონენტი:</t>
    </r>
    <r>
      <rPr>
        <sz val="10"/>
        <rFont val="Sylfaen"/>
        <family val="1"/>
      </rPr>
      <t xml:space="preserve"> 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  </r>
  </si>
  <si>
    <r>
      <rPr>
        <b/>
        <sz val="10"/>
        <rFont val="Sylfaen"/>
        <family val="1"/>
      </rPr>
      <t>კომპონენტი:</t>
    </r>
    <r>
      <rPr>
        <sz val="10"/>
        <rFont val="Sylfaen"/>
        <family val="1"/>
      </rPr>
      <t xml:space="preserve"> 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  </r>
  </si>
  <si>
    <t>35 03 02 07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</si>
  <si>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ტუბერკულოზის პროგრამის რეგიონული მართვა და მონიტორინგი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</si>
  <si>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ლაბორატორიული კონტროლი და ნახველის ლოჯისტიკა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</si>
  <si>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 </t>
    </r>
  </si>
  <si>
    <t>35 03 02 08</t>
  </si>
  <si>
    <r>
      <rPr>
        <b/>
        <sz val="10"/>
        <rFont val="Sylfaen"/>
        <family val="1"/>
      </rPr>
      <t xml:space="preserve">კომპონენტი: </t>
    </r>
    <r>
      <rPr>
        <sz val="10"/>
        <rFont val="Sylfaen"/>
        <family val="1"/>
      </rPr>
      <t>აივ-ინფექცია/შიდსზე ნებაყოფლობითი კონსულტირება და ტესტირება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</si>
  <si>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 </t>
    </r>
  </si>
  <si>
    <t>35 03 02 09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</si>
  <si>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ორსულებში В და С ჰეპატიტების, აივ-ინფექციის/შიდსის და სიფილისის განსაზღვრისათვის საჭირო ტესტებითა და სასარჯი მასალებით უზრუნველყოფა</t>
    </r>
  </si>
  <si>
    <r>
      <rPr>
        <b/>
        <sz val="10"/>
        <color theme="3" tint="-0.499984740745262"/>
        <rFont val="Sylfaen"/>
        <family val="1"/>
      </rPr>
      <t xml:space="preserve">კომპონენტი: </t>
    </r>
    <r>
      <rPr>
        <sz val="10"/>
        <color theme="3" tint="-0.499984740745262"/>
        <rFont val="Sylfaen"/>
        <family val="1"/>
      </rPr>
      <t>ახალშობილთა სმენის სკრინინგული გამოკვლევა</t>
    </r>
  </si>
  <si>
    <t>35 03 02 11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</si>
  <si>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თამბაქოს მოხმარების კონტროლის გაძლიერება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</si>
  <si>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ალკოჰოლის ჭარბი მოხმარების შესახებ ცნობიერების ამაღლება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</si>
  <si>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ჯანსაღი კვების შესახებ განათლება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</si>
  <si>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ფიზიკური აქტივობის ხელშეწყობა</t>
    </r>
  </si>
  <si>
    <r>
      <rPr>
        <b/>
        <sz val="10"/>
        <color theme="3" tint="-0.499984740745262"/>
        <rFont val="Sylfaen"/>
        <family val="1"/>
      </rPr>
      <t xml:space="preserve">კომპონენტი: </t>
    </r>
    <r>
      <rPr>
        <sz val="10"/>
        <color theme="3" tint="-0.499984740745262"/>
        <rFont val="Sylfaen"/>
        <family val="1"/>
      </rPr>
      <t>C ჰეჰატიტის პრევენცია და მოსახლეობის განათლების ხელშეწყობა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</si>
  <si>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ფსიქიკური ჯანმრთელობის ხელშეწყობა და ნივთიერებადამოკიდებულების პრევენცია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</si>
  <si>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ჯანმრთელობის ხელშეწყობის პოპულარიზაცია და გაძლიერება </t>
    </r>
  </si>
  <si>
    <t>.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</si>
  <si>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 რეზისტენტული ფორმის ტუბერკულოზით დაავადებულთა (თვეში არა უმეტეს 300 პაციენტისა) ფულადი წახალისების დაფინანსება</t>
    </r>
  </si>
  <si>
    <t>საკომუნიკაციო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</si>
</sst>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"/>
    <numFmt numFmtId="168" formatCode="#,##0.0000"/>
    <numFmt numFmtId="169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006100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3" tint="-0.499984740745262"/>
      <name val="Sylfaen"/>
      <family val="1"/>
    </font>
    <font>
      <b/>
      <sz val="10"/>
      <color theme="1"/>
      <name val="Sylfaen"/>
      <family val="1"/>
    </font>
    <font>
      <sz val="10"/>
      <name val="GEO DUMBADZE"/>
      <family val="2"/>
    </font>
    <font>
      <sz val="10"/>
      <color theme="3" tint="-0.499984740745262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9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0" tint="-0.25098422193060094"/>
        </stop>
      </gradientFill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3" tint="-0.24994659260841701"/>
      </bottom>
      <diagonal/>
    </border>
    <border>
      <left style="thin">
        <color indexed="64"/>
      </left>
      <right style="medium">
        <color indexed="64"/>
      </right>
      <top/>
      <bottom style="medium">
        <color theme="3" tint="-0.24994659260841701"/>
      </bottom>
      <diagonal/>
    </border>
  </borders>
  <cellStyleXfs count="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/>
    <xf numFmtId="0" fontId="13" fillId="0" borderId="0"/>
    <xf numFmtId="0" fontId="17" fillId="0" borderId="0"/>
  </cellStyleXfs>
  <cellXfs count="141">
    <xf numFmtId="0" fontId="0" fillId="0" borderId="0" xfId="0"/>
    <xf numFmtId="0" fontId="3" fillId="3" borderId="0" xfId="3" applyFill="1"/>
    <xf numFmtId="0" fontId="6" fillId="3" borderId="0" xfId="3" applyFont="1" applyFill="1" applyAlignment="1">
      <alignment horizontal="center"/>
    </xf>
    <xf numFmtId="0" fontId="7" fillId="3" borderId="0" xfId="3" applyFont="1" applyFill="1" applyAlignment="1">
      <alignment horizontal="right"/>
    </xf>
    <xf numFmtId="0" fontId="8" fillId="4" borderId="1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4" borderId="8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left" vertical="center" wrapText="1"/>
    </xf>
    <xf numFmtId="0" fontId="5" fillId="3" borderId="12" xfId="3" applyFont="1" applyFill="1" applyBorder="1"/>
    <xf numFmtId="0" fontId="10" fillId="3" borderId="12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3" fillId="3" borderId="14" xfId="3" applyFill="1" applyBorder="1"/>
    <xf numFmtId="0" fontId="6" fillId="3" borderId="14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/>
    </xf>
    <xf numFmtId="165" fontId="9" fillId="3" borderId="10" xfId="3" applyNumberFormat="1" applyFont="1" applyFill="1" applyBorder="1" applyAlignment="1">
      <alignment horizontal="center" vertical="center"/>
    </xf>
    <xf numFmtId="165" fontId="10" fillId="3" borderId="12" xfId="3" applyNumberFormat="1" applyFont="1" applyFill="1" applyBorder="1" applyAlignment="1">
      <alignment horizontal="center" vertical="center"/>
    </xf>
    <xf numFmtId="165" fontId="5" fillId="3" borderId="12" xfId="3" applyNumberFormat="1" applyFont="1" applyFill="1" applyBorder="1" applyAlignment="1">
      <alignment horizontal="center"/>
    </xf>
    <xf numFmtId="165" fontId="9" fillId="3" borderId="8" xfId="3" applyNumberFormat="1" applyFont="1" applyFill="1" applyBorder="1" applyAlignment="1">
      <alignment horizontal="center" vertical="center"/>
    </xf>
    <xf numFmtId="165" fontId="10" fillId="3" borderId="13" xfId="3" applyNumberFormat="1" applyFont="1" applyFill="1" applyBorder="1" applyAlignment="1">
      <alignment horizontal="center" vertical="center"/>
    </xf>
    <xf numFmtId="0" fontId="6" fillId="3" borderId="20" xfId="3" applyFont="1" applyFill="1" applyBorder="1" applyAlignment="1">
      <alignment horizontal="left" vertical="center" wrapText="1"/>
    </xf>
    <xf numFmtId="0" fontId="6" fillId="3" borderId="21" xfId="3" applyFont="1" applyFill="1" applyBorder="1" applyAlignment="1">
      <alignment horizontal="left" vertical="center" wrapText="1"/>
    </xf>
    <xf numFmtId="0" fontId="9" fillId="3" borderId="7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165" fontId="9" fillId="3" borderId="22" xfId="3" applyNumberFormat="1" applyFont="1" applyFill="1" applyBorder="1" applyAlignment="1">
      <alignment horizontal="center" vertical="center"/>
    </xf>
    <xf numFmtId="0" fontId="8" fillId="5" borderId="8" xfId="3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6" fillId="3" borderId="0" xfId="3" applyFont="1" applyFill="1"/>
    <xf numFmtId="0" fontId="3" fillId="3" borderId="14" xfId="3" applyFill="1" applyBorder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" fontId="11" fillId="3" borderId="0" xfId="0" applyNumberFormat="1" applyFont="1" applyFill="1" applyAlignment="1">
      <alignment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" fontId="11" fillId="6" borderId="25" xfId="0" applyNumberFormat="1" applyFont="1" applyFill="1" applyBorder="1" applyAlignment="1">
      <alignment horizontal="center" vertical="center" wrapText="1"/>
    </xf>
    <xf numFmtId="3" fontId="11" fillId="6" borderId="25" xfId="0" applyNumberFormat="1" applyFont="1" applyFill="1" applyBorder="1" applyAlignment="1">
      <alignment horizontal="center" vertical="center" wrapText="1"/>
    </xf>
    <xf numFmtId="3" fontId="14" fillId="6" borderId="25" xfId="0" applyNumberFormat="1" applyFont="1" applyFill="1" applyBorder="1" applyAlignment="1">
      <alignment horizontal="center" vertical="center" wrapText="1"/>
    </xf>
    <xf numFmtId="3" fontId="11" fillId="3" borderId="24" xfId="0" applyNumberFormat="1" applyFont="1" applyFill="1" applyBorder="1" applyAlignment="1">
      <alignment horizontal="center" vertical="center" wrapText="1"/>
    </xf>
    <xf numFmtId="3" fontId="11" fillId="3" borderId="26" xfId="0" applyNumberFormat="1" applyFont="1" applyFill="1" applyBorder="1" applyAlignment="1">
      <alignment horizontal="left" vertical="center" wrapText="1"/>
    </xf>
    <xf numFmtId="4" fontId="14" fillId="3" borderId="26" xfId="0" applyNumberFormat="1" applyFont="1" applyFill="1" applyBorder="1" applyAlignment="1">
      <alignment horizontal="center" vertical="center" wrapText="1"/>
    </xf>
    <xf numFmtId="4" fontId="11" fillId="3" borderId="27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3" borderId="28" xfId="0" applyNumberFormat="1" applyFont="1" applyFill="1" applyBorder="1" applyAlignment="1">
      <alignment horizontal="center" vertical="center" wrapText="1"/>
    </xf>
    <xf numFmtId="3" fontId="11" fillId="3" borderId="27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3" fontId="14" fillId="3" borderId="26" xfId="0" applyNumberFormat="1" applyFont="1" applyFill="1" applyBorder="1" applyAlignment="1">
      <alignment horizontal="left" vertical="center" wrapText="1"/>
    </xf>
    <xf numFmtId="3" fontId="11" fillId="3" borderId="26" xfId="0" applyNumberFormat="1" applyFont="1" applyFill="1" applyBorder="1" applyAlignment="1">
      <alignment horizontal="center" vertical="center" wrapText="1"/>
    </xf>
    <xf numFmtId="4" fontId="14" fillId="3" borderId="27" xfId="0" applyNumberFormat="1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14" fillId="3" borderId="28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>
      <alignment horizontal="center" vertical="center" wrapText="1"/>
    </xf>
    <xf numFmtId="3" fontId="11" fillId="7" borderId="15" xfId="0" applyNumberFormat="1" applyFont="1" applyFill="1" applyBorder="1" applyAlignment="1">
      <alignment horizontal="center" vertical="center" wrapText="1"/>
    </xf>
    <xf numFmtId="3" fontId="11" fillId="7" borderId="14" xfId="0" applyNumberFormat="1" applyFont="1" applyFill="1" applyBorder="1" applyAlignment="1">
      <alignment horizontal="center" vertical="center" wrapText="1"/>
    </xf>
    <xf numFmtId="4" fontId="14" fillId="7" borderId="14" xfId="0" applyNumberFormat="1" applyFont="1" applyFill="1" applyBorder="1" applyAlignment="1">
      <alignment horizontal="center" vertical="center" wrapText="1"/>
    </xf>
    <xf numFmtId="4" fontId="11" fillId="7" borderId="11" xfId="0" applyNumberFormat="1" applyFont="1" applyFill="1" applyBorder="1" applyAlignment="1">
      <alignment horizontal="center" vertical="center" wrapText="1"/>
    </xf>
    <xf numFmtId="3" fontId="11" fillId="7" borderId="12" xfId="0" applyNumberFormat="1" applyFont="1" applyFill="1" applyBorder="1" applyAlignment="1">
      <alignment horizontal="center" vertical="center" wrapText="1"/>
    </xf>
    <xf numFmtId="3" fontId="11" fillId="7" borderId="13" xfId="0" applyNumberFormat="1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 wrapText="1"/>
    </xf>
    <xf numFmtId="4" fontId="11" fillId="7" borderId="12" xfId="0" applyNumberFormat="1" applyFont="1" applyFill="1" applyBorder="1" applyAlignment="1">
      <alignment horizontal="center" vertical="center" wrapText="1"/>
    </xf>
    <xf numFmtId="168" fontId="14" fillId="3" borderId="2" xfId="0" applyNumberFormat="1" applyFont="1" applyFill="1" applyBorder="1" applyAlignment="1">
      <alignment horizontal="center" vertical="center" wrapText="1"/>
    </xf>
    <xf numFmtId="4" fontId="11" fillId="7" borderId="1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horizontal="center" vertical="center" wrapText="1"/>
    </xf>
    <xf numFmtId="4" fontId="14" fillId="3" borderId="24" xfId="0" applyNumberFormat="1" applyFont="1" applyFill="1" applyBorder="1" applyAlignment="1">
      <alignment horizontal="center" vertical="center" wrapText="1"/>
    </xf>
    <xf numFmtId="3" fontId="14" fillId="3" borderId="18" xfId="0" applyNumberFormat="1" applyFont="1" applyFill="1" applyBorder="1" applyAlignment="1">
      <alignment horizontal="center" vertical="center" wrapText="1"/>
    </xf>
    <xf numFmtId="3" fontId="14" fillId="3" borderId="26" xfId="0" applyNumberFormat="1" applyFont="1" applyFill="1" applyBorder="1" applyAlignment="1">
      <alignment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" fontId="16" fillId="0" borderId="14" xfId="0" applyNumberFormat="1" applyFont="1" applyFill="1" applyBorder="1" applyAlignment="1">
      <alignment horizontal="center" vertical="center" wrapText="1"/>
    </xf>
    <xf numFmtId="3" fontId="16" fillId="0" borderId="14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4" fontId="16" fillId="0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3" fontId="8" fillId="0" borderId="29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3" fontId="16" fillId="0" borderId="29" xfId="0" applyNumberFormat="1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9" fontId="11" fillId="3" borderId="24" xfId="0" applyNumberFormat="1" applyFont="1" applyFill="1" applyBorder="1" applyAlignment="1">
      <alignment horizontal="center" vertical="center" wrapText="1"/>
    </xf>
    <xf numFmtId="165" fontId="14" fillId="3" borderId="26" xfId="0" applyNumberFormat="1" applyFont="1" applyFill="1" applyBorder="1" applyAlignment="1">
      <alignment horizontal="left" vertical="center" wrapText="1"/>
    </xf>
    <xf numFmtId="3" fontId="14" fillId="3" borderId="24" xfId="0" applyNumberFormat="1" applyFont="1" applyFill="1" applyBorder="1" applyAlignment="1">
      <alignment horizontal="center" vertical="center" wrapText="1"/>
    </xf>
    <xf numFmtId="3" fontId="16" fillId="3" borderId="26" xfId="0" applyNumberFormat="1" applyFont="1" applyFill="1" applyBorder="1" applyAlignment="1">
      <alignment horizontal="left" vertical="center" wrapText="1"/>
    </xf>
    <xf numFmtId="169" fontId="11" fillId="3" borderId="27" xfId="0" applyNumberFormat="1" applyFont="1" applyFill="1" applyBorder="1" applyAlignment="1">
      <alignment horizontal="center" vertical="center" wrapText="1"/>
    </xf>
    <xf numFmtId="4" fontId="14" fillId="3" borderId="28" xfId="0" applyNumberFormat="1" applyFont="1" applyFill="1" applyBorder="1" applyAlignment="1">
      <alignment horizontal="center" vertical="center" wrapText="1"/>
    </xf>
    <xf numFmtId="49" fontId="14" fillId="3" borderId="26" xfId="0" applyNumberFormat="1" applyFont="1" applyFill="1" applyBorder="1" applyAlignment="1">
      <alignment horizontal="left" vertical="center" wrapText="1"/>
    </xf>
    <xf numFmtId="4" fontId="8" fillId="6" borderId="2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 applyAlignment="1">
      <alignment vertical="center" wrapText="1"/>
    </xf>
    <xf numFmtId="3" fontId="14" fillId="3" borderId="30" xfId="0" applyNumberFormat="1" applyFont="1" applyFill="1" applyBorder="1" applyAlignment="1">
      <alignment horizontal="center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center" vertical="center" wrapText="1"/>
    </xf>
    <xf numFmtId="4" fontId="14" fillId="3" borderId="31" xfId="0" applyNumberFormat="1" applyFont="1" applyFill="1" applyBorder="1" applyAlignment="1">
      <alignment horizontal="center" vertical="center" wrapText="1"/>
    </xf>
    <xf numFmtId="4" fontId="14" fillId="3" borderId="32" xfId="0" applyNumberFormat="1" applyFont="1" applyFill="1" applyBorder="1" applyAlignment="1">
      <alignment horizontal="center" vertical="center" wrapText="1"/>
    </xf>
    <xf numFmtId="4" fontId="14" fillId="3" borderId="33" xfId="0" applyNumberFormat="1" applyFont="1" applyFill="1" applyBorder="1" applyAlignment="1">
      <alignment horizontal="center" vertical="center" wrapText="1"/>
    </xf>
    <xf numFmtId="3" fontId="14" fillId="3" borderId="31" xfId="0" applyNumberFormat="1" applyFont="1" applyFill="1" applyBorder="1" applyAlignment="1">
      <alignment horizontal="center" vertical="center" wrapText="1"/>
    </xf>
    <xf numFmtId="3" fontId="14" fillId="3" borderId="33" xfId="0" applyNumberFormat="1" applyFont="1" applyFill="1" applyBorder="1" applyAlignment="1">
      <alignment horizontal="center" vertical="center" wrapText="1"/>
    </xf>
    <xf numFmtId="3" fontId="14" fillId="3" borderId="32" xfId="0" applyNumberFormat="1" applyFont="1" applyFill="1" applyBorder="1" applyAlignment="1">
      <alignment horizontal="center" vertical="center" wrapText="1"/>
    </xf>
    <xf numFmtId="3" fontId="14" fillId="3" borderId="34" xfId="0" applyNumberFormat="1" applyFont="1" applyFill="1" applyBorder="1" applyAlignment="1">
      <alignment horizontal="center" vertical="center" wrapText="1"/>
    </xf>
    <xf numFmtId="3" fontId="11" fillId="3" borderId="34" xfId="0" applyNumberFormat="1" applyFont="1" applyFill="1" applyBorder="1" applyAlignment="1">
      <alignment horizontal="center" vertical="center" wrapText="1"/>
    </xf>
    <xf numFmtId="4" fontId="11" fillId="3" borderId="34" xfId="0" applyNumberFormat="1" applyFont="1" applyFill="1" applyBorder="1" applyAlignment="1">
      <alignment horizontal="center" vertical="center" wrapText="1"/>
    </xf>
    <xf numFmtId="3" fontId="14" fillId="3" borderId="35" xfId="0" applyNumberFormat="1" applyFont="1" applyFill="1" applyBorder="1" applyAlignment="1">
      <alignment horizontal="center" vertical="center" wrapText="1"/>
    </xf>
    <xf numFmtId="3" fontId="14" fillId="9" borderId="24" xfId="0" applyNumberFormat="1" applyFont="1" applyFill="1" applyBorder="1" applyAlignment="1">
      <alignment horizontal="center" vertical="center" wrapText="1"/>
    </xf>
    <xf numFmtId="165" fontId="14" fillId="9" borderId="26" xfId="0" applyNumberFormat="1" applyFont="1" applyFill="1" applyBorder="1" applyAlignment="1">
      <alignment horizontal="left" vertical="center" wrapText="1"/>
    </xf>
    <xf numFmtId="4" fontId="14" fillId="9" borderId="26" xfId="0" applyNumberFormat="1" applyFont="1" applyFill="1" applyBorder="1" applyAlignment="1">
      <alignment horizontal="center" vertical="center" wrapText="1"/>
    </xf>
    <xf numFmtId="4" fontId="14" fillId="9" borderId="27" xfId="0" applyNumberFormat="1" applyFont="1" applyFill="1" applyBorder="1" applyAlignment="1">
      <alignment horizontal="center" vertical="center" wrapText="1"/>
    </xf>
    <xf numFmtId="3" fontId="14" fillId="9" borderId="2" xfId="0" applyNumberFormat="1" applyFont="1" applyFill="1" applyBorder="1" applyAlignment="1">
      <alignment horizontal="center" vertical="center" wrapText="1"/>
    </xf>
    <xf numFmtId="3" fontId="14" fillId="9" borderId="28" xfId="0" applyNumberFormat="1" applyFont="1" applyFill="1" applyBorder="1" applyAlignment="1">
      <alignment horizontal="center" vertical="center" wrapText="1"/>
    </xf>
    <xf numFmtId="3" fontId="14" fillId="9" borderId="27" xfId="0" applyNumberFormat="1" applyFont="1" applyFill="1" applyBorder="1" applyAlignment="1">
      <alignment horizontal="center" vertical="center" wrapText="1"/>
    </xf>
    <xf numFmtId="4" fontId="14" fillId="9" borderId="2" xfId="0" applyNumberFormat="1" applyFont="1" applyFill="1" applyBorder="1" applyAlignment="1">
      <alignment horizontal="center" vertical="center" wrapText="1"/>
    </xf>
    <xf numFmtId="3" fontId="11" fillId="9" borderId="2" xfId="0" applyNumberFormat="1" applyFont="1" applyFill="1" applyBorder="1" applyAlignment="1">
      <alignment horizontal="center" vertical="center" wrapText="1"/>
    </xf>
    <xf numFmtId="3" fontId="11" fillId="9" borderId="27" xfId="0" applyNumberFormat="1" applyFont="1" applyFill="1" applyBorder="1" applyAlignment="1">
      <alignment horizontal="center" vertical="center" wrapText="1"/>
    </xf>
    <xf numFmtId="3" fontId="11" fillId="9" borderId="28" xfId="0" applyNumberFormat="1" applyFont="1" applyFill="1" applyBorder="1" applyAlignment="1">
      <alignment horizontal="center" vertical="center" wrapText="1"/>
    </xf>
    <xf numFmtId="4" fontId="11" fillId="9" borderId="2" xfId="0" applyNumberFormat="1" applyFont="1" applyFill="1" applyBorder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3" fontId="14" fillId="9" borderId="26" xfId="0" applyNumberFormat="1" applyFont="1" applyFill="1" applyBorder="1" applyAlignment="1">
      <alignment horizontal="left" vertical="center" wrapText="1"/>
    </xf>
    <xf numFmtId="169" fontId="11" fillId="9" borderId="27" xfId="0" applyNumberFormat="1" applyFont="1" applyFill="1" applyBorder="1" applyAlignment="1">
      <alignment horizontal="center" vertical="center" wrapText="1"/>
    </xf>
    <xf numFmtId="0" fontId="15" fillId="9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165" fontId="11" fillId="9" borderId="27" xfId="0" applyNumberFormat="1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0" fontId="8" fillId="4" borderId="5" xfId="3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right" vertical="center" wrapText="1" indent="1"/>
    </xf>
    <xf numFmtId="0" fontId="5" fillId="3" borderId="0" xfId="3" applyFont="1" applyFill="1" applyAlignment="1">
      <alignment horizontal="center" vertical="center" wrapText="1"/>
    </xf>
    <xf numFmtId="0" fontId="8" fillId="4" borderId="19" xfId="3" applyFont="1" applyFill="1" applyBorder="1" applyAlignment="1">
      <alignment horizontal="center" vertical="center" wrapText="1"/>
    </xf>
    <xf numFmtId="0" fontId="8" fillId="4" borderId="20" xfId="3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6">
    <cellStyle name="Good 2" xfId="2"/>
    <cellStyle name="Normal" xfId="0" builtinId="0"/>
    <cellStyle name="Normal 2" xfId="3"/>
    <cellStyle name="Normal 2 2" xfId="4"/>
    <cellStyle name="Normal 3" xfId="5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view="pageBreakPreview" zoomScale="60" zoomScaleNormal="85" workbookViewId="0">
      <selection activeCell="F38" sqref="F38"/>
    </sheetView>
  </sheetViews>
  <sheetFormatPr defaultRowHeight="12.75" x14ac:dyDescent="0.2"/>
  <cols>
    <col min="1" max="1" width="4.42578125" style="1" customWidth="1"/>
    <col min="2" max="2" width="28" style="1" customWidth="1"/>
    <col min="3" max="3" width="17.140625" style="1" customWidth="1"/>
    <col min="4" max="4" width="18.5703125" style="1" customWidth="1"/>
    <col min="5" max="5" width="13.5703125" style="1" bestFit="1" customWidth="1"/>
    <col min="6" max="6" width="18.5703125" style="1" customWidth="1"/>
    <col min="7" max="7" width="19.5703125" style="1" customWidth="1"/>
    <col min="8" max="8" width="13.5703125" style="1" bestFit="1" customWidth="1"/>
    <col min="9" max="9" width="21.28515625" style="1" customWidth="1"/>
    <col min="10" max="10" width="24.140625" style="1" customWidth="1"/>
    <col min="11" max="255" width="9.140625" style="1"/>
    <col min="256" max="256" width="4.42578125" style="1" customWidth="1"/>
    <col min="257" max="257" width="19.5703125" style="1" customWidth="1"/>
    <col min="258" max="258" width="17.140625" style="1" customWidth="1"/>
    <col min="259" max="259" width="16.42578125" style="1" customWidth="1"/>
    <col min="260" max="260" width="18.5703125" style="1" customWidth="1"/>
    <col min="261" max="261" width="13.5703125" style="1" bestFit="1" customWidth="1"/>
    <col min="262" max="262" width="18.5703125" style="1" customWidth="1"/>
    <col min="263" max="263" width="16.5703125" style="1" customWidth="1"/>
    <col min="264" max="264" width="13.5703125" style="1" bestFit="1" customWidth="1"/>
    <col min="265" max="265" width="18.85546875" style="1" customWidth="1"/>
    <col min="266" max="266" width="19" style="1" customWidth="1"/>
    <col min="267" max="511" width="9.140625" style="1"/>
    <col min="512" max="512" width="4.42578125" style="1" customWidth="1"/>
    <col min="513" max="513" width="19.5703125" style="1" customWidth="1"/>
    <col min="514" max="514" width="17.140625" style="1" customWidth="1"/>
    <col min="515" max="515" width="16.42578125" style="1" customWidth="1"/>
    <col min="516" max="516" width="18.5703125" style="1" customWidth="1"/>
    <col min="517" max="517" width="13.5703125" style="1" bestFit="1" customWidth="1"/>
    <col min="518" max="518" width="18.5703125" style="1" customWidth="1"/>
    <col min="519" max="519" width="16.5703125" style="1" customWidth="1"/>
    <col min="520" max="520" width="13.5703125" style="1" bestFit="1" customWidth="1"/>
    <col min="521" max="521" width="18.85546875" style="1" customWidth="1"/>
    <col min="522" max="522" width="19" style="1" customWidth="1"/>
    <col min="523" max="767" width="9.140625" style="1"/>
    <col min="768" max="768" width="4.42578125" style="1" customWidth="1"/>
    <col min="769" max="769" width="19.5703125" style="1" customWidth="1"/>
    <col min="770" max="770" width="17.140625" style="1" customWidth="1"/>
    <col min="771" max="771" width="16.42578125" style="1" customWidth="1"/>
    <col min="772" max="772" width="18.5703125" style="1" customWidth="1"/>
    <col min="773" max="773" width="13.5703125" style="1" bestFit="1" customWidth="1"/>
    <col min="774" max="774" width="18.5703125" style="1" customWidth="1"/>
    <col min="775" max="775" width="16.5703125" style="1" customWidth="1"/>
    <col min="776" max="776" width="13.5703125" style="1" bestFit="1" customWidth="1"/>
    <col min="777" max="777" width="18.85546875" style="1" customWidth="1"/>
    <col min="778" max="778" width="19" style="1" customWidth="1"/>
    <col min="779" max="1023" width="9.140625" style="1"/>
    <col min="1024" max="1024" width="4.42578125" style="1" customWidth="1"/>
    <col min="1025" max="1025" width="19.5703125" style="1" customWidth="1"/>
    <col min="1026" max="1026" width="17.140625" style="1" customWidth="1"/>
    <col min="1027" max="1027" width="16.42578125" style="1" customWidth="1"/>
    <col min="1028" max="1028" width="18.5703125" style="1" customWidth="1"/>
    <col min="1029" max="1029" width="13.5703125" style="1" bestFit="1" customWidth="1"/>
    <col min="1030" max="1030" width="18.5703125" style="1" customWidth="1"/>
    <col min="1031" max="1031" width="16.5703125" style="1" customWidth="1"/>
    <col min="1032" max="1032" width="13.5703125" style="1" bestFit="1" customWidth="1"/>
    <col min="1033" max="1033" width="18.85546875" style="1" customWidth="1"/>
    <col min="1034" max="1034" width="19" style="1" customWidth="1"/>
    <col min="1035" max="1279" width="9.140625" style="1"/>
    <col min="1280" max="1280" width="4.42578125" style="1" customWidth="1"/>
    <col min="1281" max="1281" width="19.5703125" style="1" customWidth="1"/>
    <col min="1282" max="1282" width="17.140625" style="1" customWidth="1"/>
    <col min="1283" max="1283" width="16.42578125" style="1" customWidth="1"/>
    <col min="1284" max="1284" width="18.5703125" style="1" customWidth="1"/>
    <col min="1285" max="1285" width="13.5703125" style="1" bestFit="1" customWidth="1"/>
    <col min="1286" max="1286" width="18.5703125" style="1" customWidth="1"/>
    <col min="1287" max="1287" width="16.5703125" style="1" customWidth="1"/>
    <col min="1288" max="1288" width="13.5703125" style="1" bestFit="1" customWidth="1"/>
    <col min="1289" max="1289" width="18.85546875" style="1" customWidth="1"/>
    <col min="1290" max="1290" width="19" style="1" customWidth="1"/>
    <col min="1291" max="1535" width="9.140625" style="1"/>
    <col min="1536" max="1536" width="4.42578125" style="1" customWidth="1"/>
    <col min="1537" max="1537" width="19.5703125" style="1" customWidth="1"/>
    <col min="1538" max="1538" width="17.140625" style="1" customWidth="1"/>
    <col min="1539" max="1539" width="16.42578125" style="1" customWidth="1"/>
    <col min="1540" max="1540" width="18.5703125" style="1" customWidth="1"/>
    <col min="1541" max="1541" width="13.5703125" style="1" bestFit="1" customWidth="1"/>
    <col min="1542" max="1542" width="18.5703125" style="1" customWidth="1"/>
    <col min="1543" max="1543" width="16.5703125" style="1" customWidth="1"/>
    <col min="1544" max="1544" width="13.5703125" style="1" bestFit="1" customWidth="1"/>
    <col min="1545" max="1545" width="18.85546875" style="1" customWidth="1"/>
    <col min="1546" max="1546" width="19" style="1" customWidth="1"/>
    <col min="1547" max="1791" width="9.140625" style="1"/>
    <col min="1792" max="1792" width="4.42578125" style="1" customWidth="1"/>
    <col min="1793" max="1793" width="19.5703125" style="1" customWidth="1"/>
    <col min="1794" max="1794" width="17.140625" style="1" customWidth="1"/>
    <col min="1795" max="1795" width="16.42578125" style="1" customWidth="1"/>
    <col min="1796" max="1796" width="18.5703125" style="1" customWidth="1"/>
    <col min="1797" max="1797" width="13.5703125" style="1" bestFit="1" customWidth="1"/>
    <col min="1798" max="1798" width="18.5703125" style="1" customWidth="1"/>
    <col min="1799" max="1799" width="16.5703125" style="1" customWidth="1"/>
    <col min="1800" max="1800" width="13.5703125" style="1" bestFit="1" customWidth="1"/>
    <col min="1801" max="1801" width="18.85546875" style="1" customWidth="1"/>
    <col min="1802" max="1802" width="19" style="1" customWidth="1"/>
    <col min="1803" max="2047" width="9.140625" style="1"/>
    <col min="2048" max="2048" width="4.42578125" style="1" customWidth="1"/>
    <col min="2049" max="2049" width="19.5703125" style="1" customWidth="1"/>
    <col min="2050" max="2050" width="17.140625" style="1" customWidth="1"/>
    <col min="2051" max="2051" width="16.42578125" style="1" customWidth="1"/>
    <col min="2052" max="2052" width="18.5703125" style="1" customWidth="1"/>
    <col min="2053" max="2053" width="13.5703125" style="1" bestFit="1" customWidth="1"/>
    <col min="2054" max="2054" width="18.5703125" style="1" customWidth="1"/>
    <col min="2055" max="2055" width="16.5703125" style="1" customWidth="1"/>
    <col min="2056" max="2056" width="13.5703125" style="1" bestFit="1" customWidth="1"/>
    <col min="2057" max="2057" width="18.85546875" style="1" customWidth="1"/>
    <col min="2058" max="2058" width="19" style="1" customWidth="1"/>
    <col min="2059" max="2303" width="9.140625" style="1"/>
    <col min="2304" max="2304" width="4.42578125" style="1" customWidth="1"/>
    <col min="2305" max="2305" width="19.5703125" style="1" customWidth="1"/>
    <col min="2306" max="2306" width="17.140625" style="1" customWidth="1"/>
    <col min="2307" max="2307" width="16.42578125" style="1" customWidth="1"/>
    <col min="2308" max="2308" width="18.5703125" style="1" customWidth="1"/>
    <col min="2309" max="2309" width="13.5703125" style="1" bestFit="1" customWidth="1"/>
    <col min="2310" max="2310" width="18.5703125" style="1" customWidth="1"/>
    <col min="2311" max="2311" width="16.5703125" style="1" customWidth="1"/>
    <col min="2312" max="2312" width="13.5703125" style="1" bestFit="1" customWidth="1"/>
    <col min="2313" max="2313" width="18.85546875" style="1" customWidth="1"/>
    <col min="2314" max="2314" width="19" style="1" customWidth="1"/>
    <col min="2315" max="2559" width="9.140625" style="1"/>
    <col min="2560" max="2560" width="4.42578125" style="1" customWidth="1"/>
    <col min="2561" max="2561" width="19.5703125" style="1" customWidth="1"/>
    <col min="2562" max="2562" width="17.140625" style="1" customWidth="1"/>
    <col min="2563" max="2563" width="16.42578125" style="1" customWidth="1"/>
    <col min="2564" max="2564" width="18.5703125" style="1" customWidth="1"/>
    <col min="2565" max="2565" width="13.5703125" style="1" bestFit="1" customWidth="1"/>
    <col min="2566" max="2566" width="18.5703125" style="1" customWidth="1"/>
    <col min="2567" max="2567" width="16.5703125" style="1" customWidth="1"/>
    <col min="2568" max="2568" width="13.5703125" style="1" bestFit="1" customWidth="1"/>
    <col min="2569" max="2569" width="18.85546875" style="1" customWidth="1"/>
    <col min="2570" max="2570" width="19" style="1" customWidth="1"/>
    <col min="2571" max="2815" width="9.140625" style="1"/>
    <col min="2816" max="2816" width="4.42578125" style="1" customWidth="1"/>
    <col min="2817" max="2817" width="19.5703125" style="1" customWidth="1"/>
    <col min="2818" max="2818" width="17.140625" style="1" customWidth="1"/>
    <col min="2819" max="2819" width="16.42578125" style="1" customWidth="1"/>
    <col min="2820" max="2820" width="18.5703125" style="1" customWidth="1"/>
    <col min="2821" max="2821" width="13.5703125" style="1" bestFit="1" customWidth="1"/>
    <col min="2822" max="2822" width="18.5703125" style="1" customWidth="1"/>
    <col min="2823" max="2823" width="16.5703125" style="1" customWidth="1"/>
    <col min="2824" max="2824" width="13.5703125" style="1" bestFit="1" customWidth="1"/>
    <col min="2825" max="2825" width="18.85546875" style="1" customWidth="1"/>
    <col min="2826" max="2826" width="19" style="1" customWidth="1"/>
    <col min="2827" max="3071" width="9.140625" style="1"/>
    <col min="3072" max="3072" width="4.42578125" style="1" customWidth="1"/>
    <col min="3073" max="3073" width="19.5703125" style="1" customWidth="1"/>
    <col min="3074" max="3074" width="17.140625" style="1" customWidth="1"/>
    <col min="3075" max="3075" width="16.42578125" style="1" customWidth="1"/>
    <col min="3076" max="3076" width="18.5703125" style="1" customWidth="1"/>
    <col min="3077" max="3077" width="13.5703125" style="1" bestFit="1" customWidth="1"/>
    <col min="3078" max="3078" width="18.5703125" style="1" customWidth="1"/>
    <col min="3079" max="3079" width="16.5703125" style="1" customWidth="1"/>
    <col min="3080" max="3080" width="13.5703125" style="1" bestFit="1" customWidth="1"/>
    <col min="3081" max="3081" width="18.85546875" style="1" customWidth="1"/>
    <col min="3082" max="3082" width="19" style="1" customWidth="1"/>
    <col min="3083" max="3327" width="9.140625" style="1"/>
    <col min="3328" max="3328" width="4.42578125" style="1" customWidth="1"/>
    <col min="3329" max="3329" width="19.5703125" style="1" customWidth="1"/>
    <col min="3330" max="3330" width="17.140625" style="1" customWidth="1"/>
    <col min="3331" max="3331" width="16.42578125" style="1" customWidth="1"/>
    <col min="3332" max="3332" width="18.5703125" style="1" customWidth="1"/>
    <col min="3333" max="3333" width="13.5703125" style="1" bestFit="1" customWidth="1"/>
    <col min="3334" max="3334" width="18.5703125" style="1" customWidth="1"/>
    <col min="3335" max="3335" width="16.5703125" style="1" customWidth="1"/>
    <col min="3336" max="3336" width="13.5703125" style="1" bestFit="1" customWidth="1"/>
    <col min="3337" max="3337" width="18.85546875" style="1" customWidth="1"/>
    <col min="3338" max="3338" width="19" style="1" customWidth="1"/>
    <col min="3339" max="3583" width="9.140625" style="1"/>
    <col min="3584" max="3584" width="4.42578125" style="1" customWidth="1"/>
    <col min="3585" max="3585" width="19.5703125" style="1" customWidth="1"/>
    <col min="3586" max="3586" width="17.140625" style="1" customWidth="1"/>
    <col min="3587" max="3587" width="16.42578125" style="1" customWidth="1"/>
    <col min="3588" max="3588" width="18.5703125" style="1" customWidth="1"/>
    <col min="3589" max="3589" width="13.5703125" style="1" bestFit="1" customWidth="1"/>
    <col min="3590" max="3590" width="18.5703125" style="1" customWidth="1"/>
    <col min="3591" max="3591" width="16.5703125" style="1" customWidth="1"/>
    <col min="3592" max="3592" width="13.5703125" style="1" bestFit="1" customWidth="1"/>
    <col min="3593" max="3593" width="18.85546875" style="1" customWidth="1"/>
    <col min="3594" max="3594" width="19" style="1" customWidth="1"/>
    <col min="3595" max="3839" width="9.140625" style="1"/>
    <col min="3840" max="3840" width="4.42578125" style="1" customWidth="1"/>
    <col min="3841" max="3841" width="19.5703125" style="1" customWidth="1"/>
    <col min="3842" max="3842" width="17.140625" style="1" customWidth="1"/>
    <col min="3843" max="3843" width="16.42578125" style="1" customWidth="1"/>
    <col min="3844" max="3844" width="18.5703125" style="1" customWidth="1"/>
    <col min="3845" max="3845" width="13.5703125" style="1" bestFit="1" customWidth="1"/>
    <col min="3846" max="3846" width="18.5703125" style="1" customWidth="1"/>
    <col min="3847" max="3847" width="16.5703125" style="1" customWidth="1"/>
    <col min="3848" max="3848" width="13.5703125" style="1" bestFit="1" customWidth="1"/>
    <col min="3849" max="3849" width="18.85546875" style="1" customWidth="1"/>
    <col min="3850" max="3850" width="19" style="1" customWidth="1"/>
    <col min="3851" max="4095" width="9.140625" style="1"/>
    <col min="4096" max="4096" width="4.42578125" style="1" customWidth="1"/>
    <col min="4097" max="4097" width="19.5703125" style="1" customWidth="1"/>
    <col min="4098" max="4098" width="17.140625" style="1" customWidth="1"/>
    <col min="4099" max="4099" width="16.42578125" style="1" customWidth="1"/>
    <col min="4100" max="4100" width="18.5703125" style="1" customWidth="1"/>
    <col min="4101" max="4101" width="13.5703125" style="1" bestFit="1" customWidth="1"/>
    <col min="4102" max="4102" width="18.5703125" style="1" customWidth="1"/>
    <col min="4103" max="4103" width="16.5703125" style="1" customWidth="1"/>
    <col min="4104" max="4104" width="13.5703125" style="1" bestFit="1" customWidth="1"/>
    <col min="4105" max="4105" width="18.85546875" style="1" customWidth="1"/>
    <col min="4106" max="4106" width="19" style="1" customWidth="1"/>
    <col min="4107" max="4351" width="9.140625" style="1"/>
    <col min="4352" max="4352" width="4.42578125" style="1" customWidth="1"/>
    <col min="4353" max="4353" width="19.5703125" style="1" customWidth="1"/>
    <col min="4354" max="4354" width="17.140625" style="1" customWidth="1"/>
    <col min="4355" max="4355" width="16.42578125" style="1" customWidth="1"/>
    <col min="4356" max="4356" width="18.5703125" style="1" customWidth="1"/>
    <col min="4357" max="4357" width="13.5703125" style="1" bestFit="1" customWidth="1"/>
    <col min="4358" max="4358" width="18.5703125" style="1" customWidth="1"/>
    <col min="4359" max="4359" width="16.5703125" style="1" customWidth="1"/>
    <col min="4360" max="4360" width="13.5703125" style="1" bestFit="1" customWidth="1"/>
    <col min="4361" max="4361" width="18.85546875" style="1" customWidth="1"/>
    <col min="4362" max="4362" width="19" style="1" customWidth="1"/>
    <col min="4363" max="4607" width="9.140625" style="1"/>
    <col min="4608" max="4608" width="4.42578125" style="1" customWidth="1"/>
    <col min="4609" max="4609" width="19.5703125" style="1" customWidth="1"/>
    <col min="4610" max="4610" width="17.140625" style="1" customWidth="1"/>
    <col min="4611" max="4611" width="16.42578125" style="1" customWidth="1"/>
    <col min="4612" max="4612" width="18.5703125" style="1" customWidth="1"/>
    <col min="4613" max="4613" width="13.5703125" style="1" bestFit="1" customWidth="1"/>
    <col min="4614" max="4614" width="18.5703125" style="1" customWidth="1"/>
    <col min="4615" max="4615" width="16.5703125" style="1" customWidth="1"/>
    <col min="4616" max="4616" width="13.5703125" style="1" bestFit="1" customWidth="1"/>
    <col min="4617" max="4617" width="18.85546875" style="1" customWidth="1"/>
    <col min="4618" max="4618" width="19" style="1" customWidth="1"/>
    <col min="4619" max="4863" width="9.140625" style="1"/>
    <col min="4864" max="4864" width="4.42578125" style="1" customWidth="1"/>
    <col min="4865" max="4865" width="19.5703125" style="1" customWidth="1"/>
    <col min="4866" max="4866" width="17.140625" style="1" customWidth="1"/>
    <col min="4867" max="4867" width="16.42578125" style="1" customWidth="1"/>
    <col min="4868" max="4868" width="18.5703125" style="1" customWidth="1"/>
    <col min="4869" max="4869" width="13.5703125" style="1" bestFit="1" customWidth="1"/>
    <col min="4870" max="4870" width="18.5703125" style="1" customWidth="1"/>
    <col min="4871" max="4871" width="16.5703125" style="1" customWidth="1"/>
    <col min="4872" max="4872" width="13.5703125" style="1" bestFit="1" customWidth="1"/>
    <col min="4873" max="4873" width="18.85546875" style="1" customWidth="1"/>
    <col min="4874" max="4874" width="19" style="1" customWidth="1"/>
    <col min="4875" max="5119" width="9.140625" style="1"/>
    <col min="5120" max="5120" width="4.42578125" style="1" customWidth="1"/>
    <col min="5121" max="5121" width="19.5703125" style="1" customWidth="1"/>
    <col min="5122" max="5122" width="17.140625" style="1" customWidth="1"/>
    <col min="5123" max="5123" width="16.42578125" style="1" customWidth="1"/>
    <col min="5124" max="5124" width="18.5703125" style="1" customWidth="1"/>
    <col min="5125" max="5125" width="13.5703125" style="1" bestFit="1" customWidth="1"/>
    <col min="5126" max="5126" width="18.5703125" style="1" customWidth="1"/>
    <col min="5127" max="5127" width="16.5703125" style="1" customWidth="1"/>
    <col min="5128" max="5128" width="13.5703125" style="1" bestFit="1" customWidth="1"/>
    <col min="5129" max="5129" width="18.85546875" style="1" customWidth="1"/>
    <col min="5130" max="5130" width="19" style="1" customWidth="1"/>
    <col min="5131" max="5375" width="9.140625" style="1"/>
    <col min="5376" max="5376" width="4.42578125" style="1" customWidth="1"/>
    <col min="5377" max="5377" width="19.5703125" style="1" customWidth="1"/>
    <col min="5378" max="5378" width="17.140625" style="1" customWidth="1"/>
    <col min="5379" max="5379" width="16.42578125" style="1" customWidth="1"/>
    <col min="5380" max="5380" width="18.5703125" style="1" customWidth="1"/>
    <col min="5381" max="5381" width="13.5703125" style="1" bestFit="1" customWidth="1"/>
    <col min="5382" max="5382" width="18.5703125" style="1" customWidth="1"/>
    <col min="5383" max="5383" width="16.5703125" style="1" customWidth="1"/>
    <col min="5384" max="5384" width="13.5703125" style="1" bestFit="1" customWidth="1"/>
    <col min="5385" max="5385" width="18.85546875" style="1" customWidth="1"/>
    <col min="5386" max="5386" width="19" style="1" customWidth="1"/>
    <col min="5387" max="5631" width="9.140625" style="1"/>
    <col min="5632" max="5632" width="4.42578125" style="1" customWidth="1"/>
    <col min="5633" max="5633" width="19.5703125" style="1" customWidth="1"/>
    <col min="5634" max="5634" width="17.140625" style="1" customWidth="1"/>
    <col min="5635" max="5635" width="16.42578125" style="1" customWidth="1"/>
    <col min="5636" max="5636" width="18.5703125" style="1" customWidth="1"/>
    <col min="5637" max="5637" width="13.5703125" style="1" bestFit="1" customWidth="1"/>
    <col min="5638" max="5638" width="18.5703125" style="1" customWidth="1"/>
    <col min="5639" max="5639" width="16.5703125" style="1" customWidth="1"/>
    <col min="5640" max="5640" width="13.5703125" style="1" bestFit="1" customWidth="1"/>
    <col min="5641" max="5641" width="18.85546875" style="1" customWidth="1"/>
    <col min="5642" max="5642" width="19" style="1" customWidth="1"/>
    <col min="5643" max="5887" width="9.140625" style="1"/>
    <col min="5888" max="5888" width="4.42578125" style="1" customWidth="1"/>
    <col min="5889" max="5889" width="19.5703125" style="1" customWidth="1"/>
    <col min="5890" max="5890" width="17.140625" style="1" customWidth="1"/>
    <col min="5891" max="5891" width="16.42578125" style="1" customWidth="1"/>
    <col min="5892" max="5892" width="18.5703125" style="1" customWidth="1"/>
    <col min="5893" max="5893" width="13.5703125" style="1" bestFit="1" customWidth="1"/>
    <col min="5894" max="5894" width="18.5703125" style="1" customWidth="1"/>
    <col min="5895" max="5895" width="16.5703125" style="1" customWidth="1"/>
    <col min="5896" max="5896" width="13.5703125" style="1" bestFit="1" customWidth="1"/>
    <col min="5897" max="5897" width="18.85546875" style="1" customWidth="1"/>
    <col min="5898" max="5898" width="19" style="1" customWidth="1"/>
    <col min="5899" max="6143" width="9.140625" style="1"/>
    <col min="6144" max="6144" width="4.42578125" style="1" customWidth="1"/>
    <col min="6145" max="6145" width="19.5703125" style="1" customWidth="1"/>
    <col min="6146" max="6146" width="17.140625" style="1" customWidth="1"/>
    <col min="6147" max="6147" width="16.42578125" style="1" customWidth="1"/>
    <col min="6148" max="6148" width="18.5703125" style="1" customWidth="1"/>
    <col min="6149" max="6149" width="13.5703125" style="1" bestFit="1" customWidth="1"/>
    <col min="6150" max="6150" width="18.5703125" style="1" customWidth="1"/>
    <col min="6151" max="6151" width="16.5703125" style="1" customWidth="1"/>
    <col min="6152" max="6152" width="13.5703125" style="1" bestFit="1" customWidth="1"/>
    <col min="6153" max="6153" width="18.85546875" style="1" customWidth="1"/>
    <col min="6154" max="6154" width="19" style="1" customWidth="1"/>
    <col min="6155" max="6399" width="9.140625" style="1"/>
    <col min="6400" max="6400" width="4.42578125" style="1" customWidth="1"/>
    <col min="6401" max="6401" width="19.5703125" style="1" customWidth="1"/>
    <col min="6402" max="6402" width="17.140625" style="1" customWidth="1"/>
    <col min="6403" max="6403" width="16.42578125" style="1" customWidth="1"/>
    <col min="6404" max="6404" width="18.5703125" style="1" customWidth="1"/>
    <col min="6405" max="6405" width="13.5703125" style="1" bestFit="1" customWidth="1"/>
    <col min="6406" max="6406" width="18.5703125" style="1" customWidth="1"/>
    <col min="6407" max="6407" width="16.5703125" style="1" customWidth="1"/>
    <col min="6408" max="6408" width="13.5703125" style="1" bestFit="1" customWidth="1"/>
    <col min="6409" max="6409" width="18.85546875" style="1" customWidth="1"/>
    <col min="6410" max="6410" width="19" style="1" customWidth="1"/>
    <col min="6411" max="6655" width="9.140625" style="1"/>
    <col min="6656" max="6656" width="4.42578125" style="1" customWidth="1"/>
    <col min="6657" max="6657" width="19.5703125" style="1" customWidth="1"/>
    <col min="6658" max="6658" width="17.140625" style="1" customWidth="1"/>
    <col min="6659" max="6659" width="16.42578125" style="1" customWidth="1"/>
    <col min="6660" max="6660" width="18.5703125" style="1" customWidth="1"/>
    <col min="6661" max="6661" width="13.5703125" style="1" bestFit="1" customWidth="1"/>
    <col min="6662" max="6662" width="18.5703125" style="1" customWidth="1"/>
    <col min="6663" max="6663" width="16.5703125" style="1" customWidth="1"/>
    <col min="6664" max="6664" width="13.5703125" style="1" bestFit="1" customWidth="1"/>
    <col min="6665" max="6665" width="18.85546875" style="1" customWidth="1"/>
    <col min="6666" max="6666" width="19" style="1" customWidth="1"/>
    <col min="6667" max="6911" width="9.140625" style="1"/>
    <col min="6912" max="6912" width="4.42578125" style="1" customWidth="1"/>
    <col min="6913" max="6913" width="19.5703125" style="1" customWidth="1"/>
    <col min="6914" max="6914" width="17.140625" style="1" customWidth="1"/>
    <col min="6915" max="6915" width="16.42578125" style="1" customWidth="1"/>
    <col min="6916" max="6916" width="18.5703125" style="1" customWidth="1"/>
    <col min="6917" max="6917" width="13.5703125" style="1" bestFit="1" customWidth="1"/>
    <col min="6918" max="6918" width="18.5703125" style="1" customWidth="1"/>
    <col min="6919" max="6919" width="16.5703125" style="1" customWidth="1"/>
    <col min="6920" max="6920" width="13.5703125" style="1" bestFit="1" customWidth="1"/>
    <col min="6921" max="6921" width="18.85546875" style="1" customWidth="1"/>
    <col min="6922" max="6922" width="19" style="1" customWidth="1"/>
    <col min="6923" max="7167" width="9.140625" style="1"/>
    <col min="7168" max="7168" width="4.42578125" style="1" customWidth="1"/>
    <col min="7169" max="7169" width="19.5703125" style="1" customWidth="1"/>
    <col min="7170" max="7170" width="17.140625" style="1" customWidth="1"/>
    <col min="7171" max="7171" width="16.42578125" style="1" customWidth="1"/>
    <col min="7172" max="7172" width="18.5703125" style="1" customWidth="1"/>
    <col min="7173" max="7173" width="13.5703125" style="1" bestFit="1" customWidth="1"/>
    <col min="7174" max="7174" width="18.5703125" style="1" customWidth="1"/>
    <col min="7175" max="7175" width="16.5703125" style="1" customWidth="1"/>
    <col min="7176" max="7176" width="13.5703125" style="1" bestFit="1" customWidth="1"/>
    <col min="7177" max="7177" width="18.85546875" style="1" customWidth="1"/>
    <col min="7178" max="7178" width="19" style="1" customWidth="1"/>
    <col min="7179" max="7423" width="9.140625" style="1"/>
    <col min="7424" max="7424" width="4.42578125" style="1" customWidth="1"/>
    <col min="7425" max="7425" width="19.5703125" style="1" customWidth="1"/>
    <col min="7426" max="7426" width="17.140625" style="1" customWidth="1"/>
    <col min="7427" max="7427" width="16.42578125" style="1" customWidth="1"/>
    <col min="7428" max="7428" width="18.5703125" style="1" customWidth="1"/>
    <col min="7429" max="7429" width="13.5703125" style="1" bestFit="1" customWidth="1"/>
    <col min="7430" max="7430" width="18.5703125" style="1" customWidth="1"/>
    <col min="7431" max="7431" width="16.5703125" style="1" customWidth="1"/>
    <col min="7432" max="7432" width="13.5703125" style="1" bestFit="1" customWidth="1"/>
    <col min="7433" max="7433" width="18.85546875" style="1" customWidth="1"/>
    <col min="7434" max="7434" width="19" style="1" customWidth="1"/>
    <col min="7435" max="7679" width="9.140625" style="1"/>
    <col min="7680" max="7680" width="4.42578125" style="1" customWidth="1"/>
    <col min="7681" max="7681" width="19.5703125" style="1" customWidth="1"/>
    <col min="7682" max="7682" width="17.140625" style="1" customWidth="1"/>
    <col min="7683" max="7683" width="16.42578125" style="1" customWidth="1"/>
    <col min="7684" max="7684" width="18.5703125" style="1" customWidth="1"/>
    <col min="7685" max="7685" width="13.5703125" style="1" bestFit="1" customWidth="1"/>
    <col min="7686" max="7686" width="18.5703125" style="1" customWidth="1"/>
    <col min="7687" max="7687" width="16.5703125" style="1" customWidth="1"/>
    <col min="7688" max="7688" width="13.5703125" style="1" bestFit="1" customWidth="1"/>
    <col min="7689" max="7689" width="18.85546875" style="1" customWidth="1"/>
    <col min="7690" max="7690" width="19" style="1" customWidth="1"/>
    <col min="7691" max="7935" width="9.140625" style="1"/>
    <col min="7936" max="7936" width="4.42578125" style="1" customWidth="1"/>
    <col min="7937" max="7937" width="19.5703125" style="1" customWidth="1"/>
    <col min="7938" max="7938" width="17.140625" style="1" customWidth="1"/>
    <col min="7939" max="7939" width="16.42578125" style="1" customWidth="1"/>
    <col min="7940" max="7940" width="18.5703125" style="1" customWidth="1"/>
    <col min="7941" max="7941" width="13.5703125" style="1" bestFit="1" customWidth="1"/>
    <col min="7942" max="7942" width="18.5703125" style="1" customWidth="1"/>
    <col min="7943" max="7943" width="16.5703125" style="1" customWidth="1"/>
    <col min="7944" max="7944" width="13.5703125" style="1" bestFit="1" customWidth="1"/>
    <col min="7945" max="7945" width="18.85546875" style="1" customWidth="1"/>
    <col min="7946" max="7946" width="19" style="1" customWidth="1"/>
    <col min="7947" max="8191" width="9.140625" style="1"/>
    <col min="8192" max="8192" width="4.42578125" style="1" customWidth="1"/>
    <col min="8193" max="8193" width="19.5703125" style="1" customWidth="1"/>
    <col min="8194" max="8194" width="17.140625" style="1" customWidth="1"/>
    <col min="8195" max="8195" width="16.42578125" style="1" customWidth="1"/>
    <col min="8196" max="8196" width="18.5703125" style="1" customWidth="1"/>
    <col min="8197" max="8197" width="13.5703125" style="1" bestFit="1" customWidth="1"/>
    <col min="8198" max="8198" width="18.5703125" style="1" customWidth="1"/>
    <col min="8199" max="8199" width="16.5703125" style="1" customWidth="1"/>
    <col min="8200" max="8200" width="13.5703125" style="1" bestFit="1" customWidth="1"/>
    <col min="8201" max="8201" width="18.85546875" style="1" customWidth="1"/>
    <col min="8202" max="8202" width="19" style="1" customWidth="1"/>
    <col min="8203" max="8447" width="9.140625" style="1"/>
    <col min="8448" max="8448" width="4.42578125" style="1" customWidth="1"/>
    <col min="8449" max="8449" width="19.5703125" style="1" customWidth="1"/>
    <col min="8450" max="8450" width="17.140625" style="1" customWidth="1"/>
    <col min="8451" max="8451" width="16.42578125" style="1" customWidth="1"/>
    <col min="8452" max="8452" width="18.5703125" style="1" customWidth="1"/>
    <col min="8453" max="8453" width="13.5703125" style="1" bestFit="1" customWidth="1"/>
    <col min="8454" max="8454" width="18.5703125" style="1" customWidth="1"/>
    <col min="8455" max="8455" width="16.5703125" style="1" customWidth="1"/>
    <col min="8456" max="8456" width="13.5703125" style="1" bestFit="1" customWidth="1"/>
    <col min="8457" max="8457" width="18.85546875" style="1" customWidth="1"/>
    <col min="8458" max="8458" width="19" style="1" customWidth="1"/>
    <col min="8459" max="8703" width="9.140625" style="1"/>
    <col min="8704" max="8704" width="4.42578125" style="1" customWidth="1"/>
    <col min="8705" max="8705" width="19.5703125" style="1" customWidth="1"/>
    <col min="8706" max="8706" width="17.140625" style="1" customWidth="1"/>
    <col min="8707" max="8707" width="16.42578125" style="1" customWidth="1"/>
    <col min="8708" max="8708" width="18.5703125" style="1" customWidth="1"/>
    <col min="8709" max="8709" width="13.5703125" style="1" bestFit="1" customWidth="1"/>
    <col min="8710" max="8710" width="18.5703125" style="1" customWidth="1"/>
    <col min="8711" max="8711" width="16.5703125" style="1" customWidth="1"/>
    <col min="8712" max="8712" width="13.5703125" style="1" bestFit="1" customWidth="1"/>
    <col min="8713" max="8713" width="18.85546875" style="1" customWidth="1"/>
    <col min="8714" max="8714" width="19" style="1" customWidth="1"/>
    <col min="8715" max="8959" width="9.140625" style="1"/>
    <col min="8960" max="8960" width="4.42578125" style="1" customWidth="1"/>
    <col min="8961" max="8961" width="19.5703125" style="1" customWidth="1"/>
    <col min="8962" max="8962" width="17.140625" style="1" customWidth="1"/>
    <col min="8963" max="8963" width="16.42578125" style="1" customWidth="1"/>
    <col min="8964" max="8964" width="18.5703125" style="1" customWidth="1"/>
    <col min="8965" max="8965" width="13.5703125" style="1" bestFit="1" customWidth="1"/>
    <col min="8966" max="8966" width="18.5703125" style="1" customWidth="1"/>
    <col min="8967" max="8967" width="16.5703125" style="1" customWidth="1"/>
    <col min="8968" max="8968" width="13.5703125" style="1" bestFit="1" customWidth="1"/>
    <col min="8969" max="8969" width="18.85546875" style="1" customWidth="1"/>
    <col min="8970" max="8970" width="19" style="1" customWidth="1"/>
    <col min="8971" max="9215" width="9.140625" style="1"/>
    <col min="9216" max="9216" width="4.42578125" style="1" customWidth="1"/>
    <col min="9217" max="9217" width="19.5703125" style="1" customWidth="1"/>
    <col min="9218" max="9218" width="17.140625" style="1" customWidth="1"/>
    <col min="9219" max="9219" width="16.42578125" style="1" customWidth="1"/>
    <col min="9220" max="9220" width="18.5703125" style="1" customWidth="1"/>
    <col min="9221" max="9221" width="13.5703125" style="1" bestFit="1" customWidth="1"/>
    <col min="9222" max="9222" width="18.5703125" style="1" customWidth="1"/>
    <col min="9223" max="9223" width="16.5703125" style="1" customWidth="1"/>
    <col min="9224" max="9224" width="13.5703125" style="1" bestFit="1" customWidth="1"/>
    <col min="9225" max="9225" width="18.85546875" style="1" customWidth="1"/>
    <col min="9226" max="9226" width="19" style="1" customWidth="1"/>
    <col min="9227" max="9471" width="9.140625" style="1"/>
    <col min="9472" max="9472" width="4.42578125" style="1" customWidth="1"/>
    <col min="9473" max="9473" width="19.5703125" style="1" customWidth="1"/>
    <col min="9474" max="9474" width="17.140625" style="1" customWidth="1"/>
    <col min="9475" max="9475" width="16.42578125" style="1" customWidth="1"/>
    <col min="9476" max="9476" width="18.5703125" style="1" customWidth="1"/>
    <col min="9477" max="9477" width="13.5703125" style="1" bestFit="1" customWidth="1"/>
    <col min="9478" max="9478" width="18.5703125" style="1" customWidth="1"/>
    <col min="9479" max="9479" width="16.5703125" style="1" customWidth="1"/>
    <col min="9480" max="9480" width="13.5703125" style="1" bestFit="1" customWidth="1"/>
    <col min="9481" max="9481" width="18.85546875" style="1" customWidth="1"/>
    <col min="9482" max="9482" width="19" style="1" customWidth="1"/>
    <col min="9483" max="9727" width="9.140625" style="1"/>
    <col min="9728" max="9728" width="4.42578125" style="1" customWidth="1"/>
    <col min="9729" max="9729" width="19.5703125" style="1" customWidth="1"/>
    <col min="9730" max="9730" width="17.140625" style="1" customWidth="1"/>
    <col min="9731" max="9731" width="16.42578125" style="1" customWidth="1"/>
    <col min="9732" max="9732" width="18.5703125" style="1" customWidth="1"/>
    <col min="9733" max="9733" width="13.5703125" style="1" bestFit="1" customWidth="1"/>
    <col min="9734" max="9734" width="18.5703125" style="1" customWidth="1"/>
    <col min="9735" max="9735" width="16.5703125" style="1" customWidth="1"/>
    <col min="9736" max="9736" width="13.5703125" style="1" bestFit="1" customWidth="1"/>
    <col min="9737" max="9737" width="18.85546875" style="1" customWidth="1"/>
    <col min="9738" max="9738" width="19" style="1" customWidth="1"/>
    <col min="9739" max="9983" width="9.140625" style="1"/>
    <col min="9984" max="9984" width="4.42578125" style="1" customWidth="1"/>
    <col min="9985" max="9985" width="19.5703125" style="1" customWidth="1"/>
    <col min="9986" max="9986" width="17.140625" style="1" customWidth="1"/>
    <col min="9987" max="9987" width="16.42578125" style="1" customWidth="1"/>
    <col min="9988" max="9988" width="18.5703125" style="1" customWidth="1"/>
    <col min="9989" max="9989" width="13.5703125" style="1" bestFit="1" customWidth="1"/>
    <col min="9990" max="9990" width="18.5703125" style="1" customWidth="1"/>
    <col min="9991" max="9991" width="16.5703125" style="1" customWidth="1"/>
    <col min="9992" max="9992" width="13.5703125" style="1" bestFit="1" customWidth="1"/>
    <col min="9993" max="9993" width="18.85546875" style="1" customWidth="1"/>
    <col min="9994" max="9994" width="19" style="1" customWidth="1"/>
    <col min="9995" max="10239" width="9.140625" style="1"/>
    <col min="10240" max="10240" width="4.42578125" style="1" customWidth="1"/>
    <col min="10241" max="10241" width="19.5703125" style="1" customWidth="1"/>
    <col min="10242" max="10242" width="17.140625" style="1" customWidth="1"/>
    <col min="10243" max="10243" width="16.42578125" style="1" customWidth="1"/>
    <col min="10244" max="10244" width="18.5703125" style="1" customWidth="1"/>
    <col min="10245" max="10245" width="13.5703125" style="1" bestFit="1" customWidth="1"/>
    <col min="10246" max="10246" width="18.5703125" style="1" customWidth="1"/>
    <col min="10247" max="10247" width="16.5703125" style="1" customWidth="1"/>
    <col min="10248" max="10248" width="13.5703125" style="1" bestFit="1" customWidth="1"/>
    <col min="10249" max="10249" width="18.85546875" style="1" customWidth="1"/>
    <col min="10250" max="10250" width="19" style="1" customWidth="1"/>
    <col min="10251" max="10495" width="9.140625" style="1"/>
    <col min="10496" max="10496" width="4.42578125" style="1" customWidth="1"/>
    <col min="10497" max="10497" width="19.5703125" style="1" customWidth="1"/>
    <col min="10498" max="10498" width="17.140625" style="1" customWidth="1"/>
    <col min="10499" max="10499" width="16.42578125" style="1" customWidth="1"/>
    <col min="10500" max="10500" width="18.5703125" style="1" customWidth="1"/>
    <col min="10501" max="10501" width="13.5703125" style="1" bestFit="1" customWidth="1"/>
    <col min="10502" max="10502" width="18.5703125" style="1" customWidth="1"/>
    <col min="10503" max="10503" width="16.5703125" style="1" customWidth="1"/>
    <col min="10504" max="10504" width="13.5703125" style="1" bestFit="1" customWidth="1"/>
    <col min="10505" max="10505" width="18.85546875" style="1" customWidth="1"/>
    <col min="10506" max="10506" width="19" style="1" customWidth="1"/>
    <col min="10507" max="10751" width="9.140625" style="1"/>
    <col min="10752" max="10752" width="4.42578125" style="1" customWidth="1"/>
    <col min="10753" max="10753" width="19.5703125" style="1" customWidth="1"/>
    <col min="10754" max="10754" width="17.140625" style="1" customWidth="1"/>
    <col min="10755" max="10755" width="16.42578125" style="1" customWidth="1"/>
    <col min="10756" max="10756" width="18.5703125" style="1" customWidth="1"/>
    <col min="10757" max="10757" width="13.5703125" style="1" bestFit="1" customWidth="1"/>
    <col min="10758" max="10758" width="18.5703125" style="1" customWidth="1"/>
    <col min="10759" max="10759" width="16.5703125" style="1" customWidth="1"/>
    <col min="10760" max="10760" width="13.5703125" style="1" bestFit="1" customWidth="1"/>
    <col min="10761" max="10761" width="18.85546875" style="1" customWidth="1"/>
    <col min="10762" max="10762" width="19" style="1" customWidth="1"/>
    <col min="10763" max="11007" width="9.140625" style="1"/>
    <col min="11008" max="11008" width="4.42578125" style="1" customWidth="1"/>
    <col min="11009" max="11009" width="19.5703125" style="1" customWidth="1"/>
    <col min="11010" max="11010" width="17.140625" style="1" customWidth="1"/>
    <col min="11011" max="11011" width="16.42578125" style="1" customWidth="1"/>
    <col min="11012" max="11012" width="18.5703125" style="1" customWidth="1"/>
    <col min="11013" max="11013" width="13.5703125" style="1" bestFit="1" customWidth="1"/>
    <col min="11014" max="11014" width="18.5703125" style="1" customWidth="1"/>
    <col min="11015" max="11015" width="16.5703125" style="1" customWidth="1"/>
    <col min="11016" max="11016" width="13.5703125" style="1" bestFit="1" customWidth="1"/>
    <col min="11017" max="11017" width="18.85546875" style="1" customWidth="1"/>
    <col min="11018" max="11018" width="19" style="1" customWidth="1"/>
    <col min="11019" max="11263" width="9.140625" style="1"/>
    <col min="11264" max="11264" width="4.42578125" style="1" customWidth="1"/>
    <col min="11265" max="11265" width="19.5703125" style="1" customWidth="1"/>
    <col min="11266" max="11266" width="17.140625" style="1" customWidth="1"/>
    <col min="11267" max="11267" width="16.42578125" style="1" customWidth="1"/>
    <col min="11268" max="11268" width="18.5703125" style="1" customWidth="1"/>
    <col min="11269" max="11269" width="13.5703125" style="1" bestFit="1" customWidth="1"/>
    <col min="11270" max="11270" width="18.5703125" style="1" customWidth="1"/>
    <col min="11271" max="11271" width="16.5703125" style="1" customWidth="1"/>
    <col min="11272" max="11272" width="13.5703125" style="1" bestFit="1" customWidth="1"/>
    <col min="11273" max="11273" width="18.85546875" style="1" customWidth="1"/>
    <col min="11274" max="11274" width="19" style="1" customWidth="1"/>
    <col min="11275" max="11519" width="9.140625" style="1"/>
    <col min="11520" max="11520" width="4.42578125" style="1" customWidth="1"/>
    <col min="11521" max="11521" width="19.5703125" style="1" customWidth="1"/>
    <col min="11522" max="11522" width="17.140625" style="1" customWidth="1"/>
    <col min="11523" max="11523" width="16.42578125" style="1" customWidth="1"/>
    <col min="11524" max="11524" width="18.5703125" style="1" customWidth="1"/>
    <col min="11525" max="11525" width="13.5703125" style="1" bestFit="1" customWidth="1"/>
    <col min="11526" max="11526" width="18.5703125" style="1" customWidth="1"/>
    <col min="11527" max="11527" width="16.5703125" style="1" customWidth="1"/>
    <col min="11528" max="11528" width="13.5703125" style="1" bestFit="1" customWidth="1"/>
    <col min="11529" max="11529" width="18.85546875" style="1" customWidth="1"/>
    <col min="11530" max="11530" width="19" style="1" customWidth="1"/>
    <col min="11531" max="11775" width="9.140625" style="1"/>
    <col min="11776" max="11776" width="4.42578125" style="1" customWidth="1"/>
    <col min="11777" max="11777" width="19.5703125" style="1" customWidth="1"/>
    <col min="11778" max="11778" width="17.140625" style="1" customWidth="1"/>
    <col min="11779" max="11779" width="16.42578125" style="1" customWidth="1"/>
    <col min="11780" max="11780" width="18.5703125" style="1" customWidth="1"/>
    <col min="11781" max="11781" width="13.5703125" style="1" bestFit="1" customWidth="1"/>
    <col min="11782" max="11782" width="18.5703125" style="1" customWidth="1"/>
    <col min="11783" max="11783" width="16.5703125" style="1" customWidth="1"/>
    <col min="11784" max="11784" width="13.5703125" style="1" bestFit="1" customWidth="1"/>
    <col min="11785" max="11785" width="18.85546875" style="1" customWidth="1"/>
    <col min="11786" max="11786" width="19" style="1" customWidth="1"/>
    <col min="11787" max="12031" width="9.140625" style="1"/>
    <col min="12032" max="12032" width="4.42578125" style="1" customWidth="1"/>
    <col min="12033" max="12033" width="19.5703125" style="1" customWidth="1"/>
    <col min="12034" max="12034" width="17.140625" style="1" customWidth="1"/>
    <col min="12035" max="12035" width="16.42578125" style="1" customWidth="1"/>
    <col min="12036" max="12036" width="18.5703125" style="1" customWidth="1"/>
    <col min="12037" max="12037" width="13.5703125" style="1" bestFit="1" customWidth="1"/>
    <col min="12038" max="12038" width="18.5703125" style="1" customWidth="1"/>
    <col min="12039" max="12039" width="16.5703125" style="1" customWidth="1"/>
    <col min="12040" max="12040" width="13.5703125" style="1" bestFit="1" customWidth="1"/>
    <col min="12041" max="12041" width="18.85546875" style="1" customWidth="1"/>
    <col min="12042" max="12042" width="19" style="1" customWidth="1"/>
    <col min="12043" max="12287" width="9.140625" style="1"/>
    <col min="12288" max="12288" width="4.42578125" style="1" customWidth="1"/>
    <col min="12289" max="12289" width="19.5703125" style="1" customWidth="1"/>
    <col min="12290" max="12290" width="17.140625" style="1" customWidth="1"/>
    <col min="12291" max="12291" width="16.42578125" style="1" customWidth="1"/>
    <col min="12292" max="12292" width="18.5703125" style="1" customWidth="1"/>
    <col min="12293" max="12293" width="13.5703125" style="1" bestFit="1" customWidth="1"/>
    <col min="12294" max="12294" width="18.5703125" style="1" customWidth="1"/>
    <col min="12295" max="12295" width="16.5703125" style="1" customWidth="1"/>
    <col min="12296" max="12296" width="13.5703125" style="1" bestFit="1" customWidth="1"/>
    <col min="12297" max="12297" width="18.85546875" style="1" customWidth="1"/>
    <col min="12298" max="12298" width="19" style="1" customWidth="1"/>
    <col min="12299" max="12543" width="9.140625" style="1"/>
    <col min="12544" max="12544" width="4.42578125" style="1" customWidth="1"/>
    <col min="12545" max="12545" width="19.5703125" style="1" customWidth="1"/>
    <col min="12546" max="12546" width="17.140625" style="1" customWidth="1"/>
    <col min="12547" max="12547" width="16.42578125" style="1" customWidth="1"/>
    <col min="12548" max="12548" width="18.5703125" style="1" customWidth="1"/>
    <col min="12549" max="12549" width="13.5703125" style="1" bestFit="1" customWidth="1"/>
    <col min="12550" max="12550" width="18.5703125" style="1" customWidth="1"/>
    <col min="12551" max="12551" width="16.5703125" style="1" customWidth="1"/>
    <col min="12552" max="12552" width="13.5703125" style="1" bestFit="1" customWidth="1"/>
    <col min="12553" max="12553" width="18.85546875" style="1" customWidth="1"/>
    <col min="12554" max="12554" width="19" style="1" customWidth="1"/>
    <col min="12555" max="12799" width="9.140625" style="1"/>
    <col min="12800" max="12800" width="4.42578125" style="1" customWidth="1"/>
    <col min="12801" max="12801" width="19.5703125" style="1" customWidth="1"/>
    <col min="12802" max="12802" width="17.140625" style="1" customWidth="1"/>
    <col min="12803" max="12803" width="16.42578125" style="1" customWidth="1"/>
    <col min="12804" max="12804" width="18.5703125" style="1" customWidth="1"/>
    <col min="12805" max="12805" width="13.5703125" style="1" bestFit="1" customWidth="1"/>
    <col min="12806" max="12806" width="18.5703125" style="1" customWidth="1"/>
    <col min="12807" max="12807" width="16.5703125" style="1" customWidth="1"/>
    <col min="12808" max="12808" width="13.5703125" style="1" bestFit="1" customWidth="1"/>
    <col min="12809" max="12809" width="18.85546875" style="1" customWidth="1"/>
    <col min="12810" max="12810" width="19" style="1" customWidth="1"/>
    <col min="12811" max="13055" width="9.140625" style="1"/>
    <col min="13056" max="13056" width="4.42578125" style="1" customWidth="1"/>
    <col min="13057" max="13057" width="19.5703125" style="1" customWidth="1"/>
    <col min="13058" max="13058" width="17.140625" style="1" customWidth="1"/>
    <col min="13059" max="13059" width="16.42578125" style="1" customWidth="1"/>
    <col min="13060" max="13060" width="18.5703125" style="1" customWidth="1"/>
    <col min="13061" max="13061" width="13.5703125" style="1" bestFit="1" customWidth="1"/>
    <col min="13062" max="13062" width="18.5703125" style="1" customWidth="1"/>
    <col min="13063" max="13063" width="16.5703125" style="1" customWidth="1"/>
    <col min="13064" max="13064" width="13.5703125" style="1" bestFit="1" customWidth="1"/>
    <col min="13065" max="13065" width="18.85546875" style="1" customWidth="1"/>
    <col min="13066" max="13066" width="19" style="1" customWidth="1"/>
    <col min="13067" max="13311" width="9.140625" style="1"/>
    <col min="13312" max="13312" width="4.42578125" style="1" customWidth="1"/>
    <col min="13313" max="13313" width="19.5703125" style="1" customWidth="1"/>
    <col min="13314" max="13314" width="17.140625" style="1" customWidth="1"/>
    <col min="13315" max="13315" width="16.42578125" style="1" customWidth="1"/>
    <col min="13316" max="13316" width="18.5703125" style="1" customWidth="1"/>
    <col min="13317" max="13317" width="13.5703125" style="1" bestFit="1" customWidth="1"/>
    <col min="13318" max="13318" width="18.5703125" style="1" customWidth="1"/>
    <col min="13319" max="13319" width="16.5703125" style="1" customWidth="1"/>
    <col min="13320" max="13320" width="13.5703125" style="1" bestFit="1" customWidth="1"/>
    <col min="13321" max="13321" width="18.85546875" style="1" customWidth="1"/>
    <col min="13322" max="13322" width="19" style="1" customWidth="1"/>
    <col min="13323" max="13567" width="9.140625" style="1"/>
    <col min="13568" max="13568" width="4.42578125" style="1" customWidth="1"/>
    <col min="13569" max="13569" width="19.5703125" style="1" customWidth="1"/>
    <col min="13570" max="13570" width="17.140625" style="1" customWidth="1"/>
    <col min="13571" max="13571" width="16.42578125" style="1" customWidth="1"/>
    <col min="13572" max="13572" width="18.5703125" style="1" customWidth="1"/>
    <col min="13573" max="13573" width="13.5703125" style="1" bestFit="1" customWidth="1"/>
    <col min="13574" max="13574" width="18.5703125" style="1" customWidth="1"/>
    <col min="13575" max="13575" width="16.5703125" style="1" customWidth="1"/>
    <col min="13576" max="13576" width="13.5703125" style="1" bestFit="1" customWidth="1"/>
    <col min="13577" max="13577" width="18.85546875" style="1" customWidth="1"/>
    <col min="13578" max="13578" width="19" style="1" customWidth="1"/>
    <col min="13579" max="13823" width="9.140625" style="1"/>
    <col min="13824" max="13824" width="4.42578125" style="1" customWidth="1"/>
    <col min="13825" max="13825" width="19.5703125" style="1" customWidth="1"/>
    <col min="13826" max="13826" width="17.140625" style="1" customWidth="1"/>
    <col min="13827" max="13827" width="16.42578125" style="1" customWidth="1"/>
    <col min="13828" max="13828" width="18.5703125" style="1" customWidth="1"/>
    <col min="13829" max="13829" width="13.5703125" style="1" bestFit="1" customWidth="1"/>
    <col min="13830" max="13830" width="18.5703125" style="1" customWidth="1"/>
    <col min="13831" max="13831" width="16.5703125" style="1" customWidth="1"/>
    <col min="13832" max="13832" width="13.5703125" style="1" bestFit="1" customWidth="1"/>
    <col min="13833" max="13833" width="18.85546875" style="1" customWidth="1"/>
    <col min="13834" max="13834" width="19" style="1" customWidth="1"/>
    <col min="13835" max="14079" width="9.140625" style="1"/>
    <col min="14080" max="14080" width="4.42578125" style="1" customWidth="1"/>
    <col min="14081" max="14081" width="19.5703125" style="1" customWidth="1"/>
    <col min="14082" max="14082" width="17.140625" style="1" customWidth="1"/>
    <col min="14083" max="14083" width="16.42578125" style="1" customWidth="1"/>
    <col min="14084" max="14084" width="18.5703125" style="1" customWidth="1"/>
    <col min="14085" max="14085" width="13.5703125" style="1" bestFit="1" customWidth="1"/>
    <col min="14086" max="14086" width="18.5703125" style="1" customWidth="1"/>
    <col min="14087" max="14087" width="16.5703125" style="1" customWidth="1"/>
    <col min="14088" max="14088" width="13.5703125" style="1" bestFit="1" customWidth="1"/>
    <col min="14089" max="14089" width="18.85546875" style="1" customWidth="1"/>
    <col min="14090" max="14090" width="19" style="1" customWidth="1"/>
    <col min="14091" max="14335" width="9.140625" style="1"/>
    <col min="14336" max="14336" width="4.42578125" style="1" customWidth="1"/>
    <col min="14337" max="14337" width="19.5703125" style="1" customWidth="1"/>
    <col min="14338" max="14338" width="17.140625" style="1" customWidth="1"/>
    <col min="14339" max="14339" width="16.42578125" style="1" customWidth="1"/>
    <col min="14340" max="14340" width="18.5703125" style="1" customWidth="1"/>
    <col min="14341" max="14341" width="13.5703125" style="1" bestFit="1" customWidth="1"/>
    <col min="14342" max="14342" width="18.5703125" style="1" customWidth="1"/>
    <col min="14343" max="14343" width="16.5703125" style="1" customWidth="1"/>
    <col min="14344" max="14344" width="13.5703125" style="1" bestFit="1" customWidth="1"/>
    <col min="14345" max="14345" width="18.85546875" style="1" customWidth="1"/>
    <col min="14346" max="14346" width="19" style="1" customWidth="1"/>
    <col min="14347" max="14591" width="9.140625" style="1"/>
    <col min="14592" max="14592" width="4.42578125" style="1" customWidth="1"/>
    <col min="14593" max="14593" width="19.5703125" style="1" customWidth="1"/>
    <col min="14594" max="14594" width="17.140625" style="1" customWidth="1"/>
    <col min="14595" max="14595" width="16.42578125" style="1" customWidth="1"/>
    <col min="14596" max="14596" width="18.5703125" style="1" customWidth="1"/>
    <col min="14597" max="14597" width="13.5703125" style="1" bestFit="1" customWidth="1"/>
    <col min="14598" max="14598" width="18.5703125" style="1" customWidth="1"/>
    <col min="14599" max="14599" width="16.5703125" style="1" customWidth="1"/>
    <col min="14600" max="14600" width="13.5703125" style="1" bestFit="1" customWidth="1"/>
    <col min="14601" max="14601" width="18.85546875" style="1" customWidth="1"/>
    <col min="14602" max="14602" width="19" style="1" customWidth="1"/>
    <col min="14603" max="14847" width="9.140625" style="1"/>
    <col min="14848" max="14848" width="4.42578125" style="1" customWidth="1"/>
    <col min="14849" max="14849" width="19.5703125" style="1" customWidth="1"/>
    <col min="14850" max="14850" width="17.140625" style="1" customWidth="1"/>
    <col min="14851" max="14851" width="16.42578125" style="1" customWidth="1"/>
    <col min="14852" max="14852" width="18.5703125" style="1" customWidth="1"/>
    <col min="14853" max="14853" width="13.5703125" style="1" bestFit="1" customWidth="1"/>
    <col min="14854" max="14854" width="18.5703125" style="1" customWidth="1"/>
    <col min="14855" max="14855" width="16.5703125" style="1" customWidth="1"/>
    <col min="14856" max="14856" width="13.5703125" style="1" bestFit="1" customWidth="1"/>
    <col min="14857" max="14857" width="18.85546875" style="1" customWidth="1"/>
    <col min="14858" max="14858" width="19" style="1" customWidth="1"/>
    <col min="14859" max="15103" width="9.140625" style="1"/>
    <col min="15104" max="15104" width="4.42578125" style="1" customWidth="1"/>
    <col min="15105" max="15105" width="19.5703125" style="1" customWidth="1"/>
    <col min="15106" max="15106" width="17.140625" style="1" customWidth="1"/>
    <col min="15107" max="15107" width="16.42578125" style="1" customWidth="1"/>
    <col min="15108" max="15108" width="18.5703125" style="1" customWidth="1"/>
    <col min="15109" max="15109" width="13.5703125" style="1" bestFit="1" customWidth="1"/>
    <col min="15110" max="15110" width="18.5703125" style="1" customWidth="1"/>
    <col min="15111" max="15111" width="16.5703125" style="1" customWidth="1"/>
    <col min="15112" max="15112" width="13.5703125" style="1" bestFit="1" customWidth="1"/>
    <col min="15113" max="15113" width="18.85546875" style="1" customWidth="1"/>
    <col min="15114" max="15114" width="19" style="1" customWidth="1"/>
    <col min="15115" max="15359" width="9.140625" style="1"/>
    <col min="15360" max="15360" width="4.42578125" style="1" customWidth="1"/>
    <col min="15361" max="15361" width="19.5703125" style="1" customWidth="1"/>
    <col min="15362" max="15362" width="17.140625" style="1" customWidth="1"/>
    <col min="15363" max="15363" width="16.42578125" style="1" customWidth="1"/>
    <col min="15364" max="15364" width="18.5703125" style="1" customWidth="1"/>
    <col min="15365" max="15365" width="13.5703125" style="1" bestFit="1" customWidth="1"/>
    <col min="15366" max="15366" width="18.5703125" style="1" customWidth="1"/>
    <col min="15367" max="15367" width="16.5703125" style="1" customWidth="1"/>
    <col min="15368" max="15368" width="13.5703125" style="1" bestFit="1" customWidth="1"/>
    <col min="15369" max="15369" width="18.85546875" style="1" customWidth="1"/>
    <col min="15370" max="15370" width="19" style="1" customWidth="1"/>
    <col min="15371" max="15615" width="9.140625" style="1"/>
    <col min="15616" max="15616" width="4.42578125" style="1" customWidth="1"/>
    <col min="15617" max="15617" width="19.5703125" style="1" customWidth="1"/>
    <col min="15618" max="15618" width="17.140625" style="1" customWidth="1"/>
    <col min="15619" max="15619" width="16.42578125" style="1" customWidth="1"/>
    <col min="15620" max="15620" width="18.5703125" style="1" customWidth="1"/>
    <col min="15621" max="15621" width="13.5703125" style="1" bestFit="1" customWidth="1"/>
    <col min="15622" max="15622" width="18.5703125" style="1" customWidth="1"/>
    <col min="15623" max="15623" width="16.5703125" style="1" customWidth="1"/>
    <col min="15624" max="15624" width="13.5703125" style="1" bestFit="1" customWidth="1"/>
    <col min="15625" max="15625" width="18.85546875" style="1" customWidth="1"/>
    <col min="15626" max="15626" width="19" style="1" customWidth="1"/>
    <col min="15627" max="15871" width="9.140625" style="1"/>
    <col min="15872" max="15872" width="4.42578125" style="1" customWidth="1"/>
    <col min="15873" max="15873" width="19.5703125" style="1" customWidth="1"/>
    <col min="15874" max="15874" width="17.140625" style="1" customWidth="1"/>
    <col min="15875" max="15875" width="16.42578125" style="1" customWidth="1"/>
    <col min="15876" max="15876" width="18.5703125" style="1" customWidth="1"/>
    <col min="15877" max="15877" width="13.5703125" style="1" bestFit="1" customWidth="1"/>
    <col min="15878" max="15878" width="18.5703125" style="1" customWidth="1"/>
    <col min="15879" max="15879" width="16.5703125" style="1" customWidth="1"/>
    <col min="15880" max="15880" width="13.5703125" style="1" bestFit="1" customWidth="1"/>
    <col min="15881" max="15881" width="18.85546875" style="1" customWidth="1"/>
    <col min="15882" max="15882" width="19" style="1" customWidth="1"/>
    <col min="15883" max="16127" width="9.140625" style="1"/>
    <col min="16128" max="16128" width="4.42578125" style="1" customWidth="1"/>
    <col min="16129" max="16129" width="19.5703125" style="1" customWidth="1"/>
    <col min="16130" max="16130" width="17.140625" style="1" customWidth="1"/>
    <col min="16131" max="16131" width="16.42578125" style="1" customWidth="1"/>
    <col min="16132" max="16132" width="18.5703125" style="1" customWidth="1"/>
    <col min="16133" max="16133" width="13.5703125" style="1" bestFit="1" customWidth="1"/>
    <col min="16134" max="16134" width="18.5703125" style="1" customWidth="1"/>
    <col min="16135" max="16135" width="16.5703125" style="1" customWidth="1"/>
    <col min="16136" max="16136" width="13.5703125" style="1" bestFit="1" customWidth="1"/>
    <col min="16137" max="16137" width="18.85546875" style="1" customWidth="1"/>
    <col min="16138" max="16138" width="19" style="1" customWidth="1"/>
    <col min="16139" max="16384" width="9.140625" style="1"/>
  </cols>
  <sheetData>
    <row r="2" spans="2:10" ht="20.25" customHeight="1" x14ac:dyDescent="0.2">
      <c r="B2" s="135" t="s">
        <v>19</v>
      </c>
      <c r="C2" s="135"/>
      <c r="D2" s="135"/>
      <c r="E2" s="135"/>
      <c r="F2" s="135"/>
      <c r="G2" s="135"/>
      <c r="H2" s="135"/>
      <c r="I2" s="135"/>
      <c r="J2" s="135"/>
    </row>
    <row r="3" spans="2:10" ht="28.5" customHeight="1" x14ac:dyDescent="0.2">
      <c r="B3" s="136" t="s">
        <v>20</v>
      </c>
      <c r="C3" s="136"/>
      <c r="D3" s="136"/>
      <c r="E3" s="136"/>
      <c r="F3" s="136"/>
      <c r="G3" s="136"/>
      <c r="H3" s="136"/>
      <c r="I3" s="136"/>
      <c r="J3" s="136"/>
    </row>
    <row r="4" spans="2:10" x14ac:dyDescent="0.2">
      <c r="J4" s="2" t="s">
        <v>15</v>
      </c>
    </row>
    <row r="5" spans="2:10" ht="13.5" thickBot="1" x14ac:dyDescent="0.25">
      <c r="J5" s="3" t="s">
        <v>21</v>
      </c>
    </row>
    <row r="6" spans="2:10" ht="25.5" customHeight="1" x14ac:dyDescent="0.2">
      <c r="B6" s="137" t="s">
        <v>22</v>
      </c>
      <c r="C6" s="131" t="s">
        <v>32</v>
      </c>
      <c r="D6" s="134"/>
      <c r="E6" s="131" t="s">
        <v>23</v>
      </c>
      <c r="F6" s="133"/>
      <c r="G6" s="134"/>
      <c r="H6" s="131" t="s">
        <v>24</v>
      </c>
      <c r="I6" s="133"/>
      <c r="J6" s="134"/>
    </row>
    <row r="7" spans="2:10" ht="75" x14ac:dyDescent="0.2">
      <c r="B7" s="138"/>
      <c r="C7" s="18" t="s">
        <v>25</v>
      </c>
      <c r="D7" s="6" t="s">
        <v>26</v>
      </c>
      <c r="E7" s="18" t="s">
        <v>25</v>
      </c>
      <c r="F7" s="5" t="s">
        <v>33</v>
      </c>
      <c r="G7" s="30" t="s">
        <v>30</v>
      </c>
      <c r="H7" s="18" t="s">
        <v>25</v>
      </c>
      <c r="I7" s="4" t="s">
        <v>34</v>
      </c>
      <c r="J7" s="6" t="s">
        <v>38</v>
      </c>
    </row>
    <row r="8" spans="2:10" ht="15.75" customHeight="1" x14ac:dyDescent="0.2">
      <c r="B8" s="25" t="s">
        <v>3</v>
      </c>
      <c r="C8" s="27">
        <v>309</v>
      </c>
      <c r="D8" s="23">
        <v>262400</v>
      </c>
      <c r="E8" s="27">
        <v>292</v>
      </c>
      <c r="F8" s="19">
        <v>248000</v>
      </c>
      <c r="G8" s="19">
        <v>248000</v>
      </c>
      <c r="H8" s="27">
        <f>C8-E8</f>
        <v>17</v>
      </c>
      <c r="I8" s="19">
        <f>D8-F8</f>
        <v>14400</v>
      </c>
      <c r="J8" s="23">
        <f>D8-F8</f>
        <v>14400</v>
      </c>
    </row>
    <row r="9" spans="2:10" ht="15.75" customHeight="1" x14ac:dyDescent="0.2">
      <c r="B9" s="25" t="s">
        <v>4</v>
      </c>
      <c r="C9" s="27">
        <v>309</v>
      </c>
      <c r="D9" s="23">
        <v>262400</v>
      </c>
      <c r="E9" s="27">
        <v>292</v>
      </c>
      <c r="F9" s="19">
        <v>249000</v>
      </c>
      <c r="G9" s="19">
        <v>249000</v>
      </c>
      <c r="H9" s="27">
        <f t="shared" ref="H9:H19" si="0">C9-E9</f>
        <v>17</v>
      </c>
      <c r="I9" s="19">
        <f t="shared" ref="I9:I16" si="1">D9-F9</f>
        <v>13400</v>
      </c>
      <c r="J9" s="23">
        <f t="shared" ref="J9:J16" si="2">D9-F9</f>
        <v>13400</v>
      </c>
    </row>
    <row r="10" spans="2:10" ht="15.75" customHeight="1" x14ac:dyDescent="0.2">
      <c r="B10" s="25" t="s">
        <v>5</v>
      </c>
      <c r="C10" s="27">
        <v>309</v>
      </c>
      <c r="D10" s="23">
        <v>262400</v>
      </c>
      <c r="E10" s="27">
        <v>292</v>
      </c>
      <c r="F10" s="19">
        <v>248900</v>
      </c>
      <c r="G10" s="19">
        <v>248900</v>
      </c>
      <c r="H10" s="27">
        <f t="shared" si="0"/>
        <v>17</v>
      </c>
      <c r="I10" s="19">
        <f t="shared" si="1"/>
        <v>13500</v>
      </c>
      <c r="J10" s="23">
        <f t="shared" si="2"/>
        <v>13500</v>
      </c>
    </row>
    <row r="11" spans="2:10" ht="15.75" customHeight="1" x14ac:dyDescent="0.2">
      <c r="B11" s="25" t="s">
        <v>6</v>
      </c>
      <c r="C11" s="27">
        <v>309</v>
      </c>
      <c r="D11" s="23">
        <v>262400</v>
      </c>
      <c r="E11" s="27">
        <v>290</v>
      </c>
      <c r="F11" s="19">
        <v>247826.91</v>
      </c>
      <c r="G11" s="19">
        <v>247826.91</v>
      </c>
      <c r="H11" s="27">
        <f t="shared" si="0"/>
        <v>19</v>
      </c>
      <c r="I11" s="19">
        <f t="shared" si="1"/>
        <v>14573.089999999997</v>
      </c>
      <c r="J11" s="23">
        <f t="shared" si="2"/>
        <v>14573.089999999997</v>
      </c>
    </row>
    <row r="12" spans="2:10" ht="15.75" customHeight="1" x14ac:dyDescent="0.2">
      <c r="B12" s="25" t="s">
        <v>7</v>
      </c>
      <c r="C12" s="27">
        <v>306</v>
      </c>
      <c r="D12" s="23">
        <v>292300</v>
      </c>
      <c r="E12" s="27">
        <v>290</v>
      </c>
      <c r="F12" s="19">
        <v>274331.06</v>
      </c>
      <c r="G12" s="19">
        <v>274331.06</v>
      </c>
      <c r="H12" s="27">
        <f t="shared" si="0"/>
        <v>16</v>
      </c>
      <c r="I12" s="19">
        <f t="shared" si="1"/>
        <v>17968.940000000002</v>
      </c>
      <c r="J12" s="23">
        <f t="shared" si="2"/>
        <v>17968.940000000002</v>
      </c>
    </row>
    <row r="13" spans="2:10" ht="15.75" customHeight="1" x14ac:dyDescent="0.2">
      <c r="B13" s="25" t="s">
        <v>8</v>
      </c>
      <c r="C13" s="27">
        <v>306</v>
      </c>
      <c r="D13" s="23">
        <v>292300</v>
      </c>
      <c r="E13" s="27">
        <v>287</v>
      </c>
      <c r="F13" s="19">
        <v>274081.36</v>
      </c>
      <c r="G13" s="19">
        <v>274081.36</v>
      </c>
      <c r="H13" s="27">
        <f t="shared" si="0"/>
        <v>19</v>
      </c>
      <c r="I13" s="19">
        <f t="shared" si="1"/>
        <v>18218.640000000014</v>
      </c>
      <c r="J13" s="23">
        <f t="shared" si="2"/>
        <v>18218.640000000014</v>
      </c>
    </row>
    <row r="14" spans="2:10" ht="15.75" customHeight="1" x14ac:dyDescent="0.2">
      <c r="B14" s="25" t="s">
        <v>9</v>
      </c>
      <c r="C14" s="27">
        <v>306</v>
      </c>
      <c r="D14" s="23">
        <v>292300</v>
      </c>
      <c r="E14" s="27">
        <v>290</v>
      </c>
      <c r="F14" s="19">
        <v>274196.23</v>
      </c>
      <c r="G14" s="19">
        <v>275077.05</v>
      </c>
      <c r="H14" s="27">
        <f t="shared" si="0"/>
        <v>16</v>
      </c>
      <c r="I14" s="19">
        <f t="shared" si="1"/>
        <v>18103.770000000019</v>
      </c>
      <c r="J14" s="23">
        <f t="shared" si="2"/>
        <v>18103.770000000019</v>
      </c>
    </row>
    <row r="15" spans="2:10" ht="15.75" customHeight="1" x14ac:dyDescent="0.2">
      <c r="B15" s="25" t="s">
        <v>10</v>
      </c>
      <c r="C15" s="27">
        <v>306</v>
      </c>
      <c r="D15" s="23">
        <v>292300</v>
      </c>
      <c r="E15" s="27">
        <v>290</v>
      </c>
      <c r="F15" s="19">
        <v>274196.23</v>
      </c>
      <c r="G15" s="19">
        <v>275077.05</v>
      </c>
      <c r="H15" s="27">
        <f t="shared" si="0"/>
        <v>16</v>
      </c>
      <c r="I15" s="19">
        <f t="shared" si="1"/>
        <v>18103.770000000019</v>
      </c>
      <c r="J15" s="23">
        <f t="shared" si="2"/>
        <v>18103.770000000019</v>
      </c>
    </row>
    <row r="16" spans="2:10" ht="15.75" customHeight="1" x14ac:dyDescent="0.2">
      <c r="B16" s="25" t="s">
        <v>11</v>
      </c>
      <c r="C16" s="27">
        <v>306</v>
      </c>
      <c r="D16" s="23">
        <v>292300</v>
      </c>
      <c r="E16" s="27">
        <v>290</v>
      </c>
      <c r="F16" s="19">
        <v>274196.23</v>
      </c>
      <c r="G16" s="19">
        <v>275077.05</v>
      </c>
      <c r="H16" s="27">
        <f t="shared" si="0"/>
        <v>16</v>
      </c>
      <c r="I16" s="19">
        <f t="shared" si="1"/>
        <v>18103.770000000019</v>
      </c>
      <c r="J16" s="23">
        <f t="shared" si="2"/>
        <v>18103.770000000019</v>
      </c>
    </row>
    <row r="17" spans="2:10" ht="15.75" customHeight="1" x14ac:dyDescent="0.2">
      <c r="B17" s="25" t="s">
        <v>12</v>
      </c>
      <c r="C17" s="27">
        <v>306</v>
      </c>
      <c r="D17" s="23">
        <v>292300</v>
      </c>
      <c r="E17" s="27">
        <v>288</v>
      </c>
      <c r="F17" s="19">
        <v>268043.46999999997</v>
      </c>
      <c r="G17" s="19">
        <v>268043.46999999997</v>
      </c>
      <c r="H17" s="27">
        <f t="shared" si="0"/>
        <v>18</v>
      </c>
      <c r="I17" s="19">
        <v>18218.640000000014</v>
      </c>
      <c r="J17" s="23">
        <v>18218.640000000014</v>
      </c>
    </row>
    <row r="18" spans="2:10" ht="15.75" customHeight="1" x14ac:dyDescent="0.2">
      <c r="B18" s="25" t="s">
        <v>13</v>
      </c>
      <c r="C18" s="27">
        <v>306</v>
      </c>
      <c r="D18" s="23">
        <v>292300</v>
      </c>
      <c r="E18" s="27">
        <v>289</v>
      </c>
      <c r="F18" s="19">
        <v>272066.64</v>
      </c>
      <c r="G18" s="19">
        <v>272066.64</v>
      </c>
      <c r="H18" s="27">
        <f t="shared" si="0"/>
        <v>17</v>
      </c>
      <c r="I18" s="19">
        <v>18103.770000000019</v>
      </c>
      <c r="J18" s="23">
        <v>18103.770000000019</v>
      </c>
    </row>
    <row r="19" spans="2:10" ht="15.75" customHeight="1" thickBot="1" x14ac:dyDescent="0.25">
      <c r="B19" s="26" t="s">
        <v>14</v>
      </c>
      <c r="C19" s="28">
        <v>306</v>
      </c>
      <c r="D19" s="29">
        <v>292300</v>
      </c>
      <c r="E19" s="28">
        <v>290</v>
      </c>
      <c r="F19" s="20">
        <v>266940.21000000002</v>
      </c>
      <c r="G19" s="20">
        <v>266940.21000000002</v>
      </c>
      <c r="H19" s="27">
        <f t="shared" si="0"/>
        <v>16</v>
      </c>
      <c r="I19" s="20">
        <v>18218.640000000014</v>
      </c>
      <c r="J19" s="29">
        <v>18218.640000000014</v>
      </c>
    </row>
    <row r="20" spans="2:10" ht="15.75" customHeight="1" thickBot="1" x14ac:dyDescent="0.3">
      <c r="B20" s="12" t="s">
        <v>27</v>
      </c>
      <c r="C20" s="13"/>
      <c r="D20" s="21">
        <f>SUM(D8:D19)</f>
        <v>3388000</v>
      </c>
      <c r="E20" s="15"/>
      <c r="F20" s="22">
        <f>SUM(F8:F19)</f>
        <v>3171778.3400000003</v>
      </c>
      <c r="G20" s="14">
        <f>SUM(G8:G19)</f>
        <v>3174420.8000000003</v>
      </c>
      <c r="H20" s="15"/>
      <c r="I20" s="22">
        <f>SUM(I8:I19)</f>
        <v>200913.03000000012</v>
      </c>
      <c r="J20" s="24">
        <f>SUM(J8:J19)</f>
        <v>200913.03000000012</v>
      </c>
    </row>
    <row r="21" spans="2:10" ht="45.75" thickBot="1" x14ac:dyDescent="0.25">
      <c r="B21" s="5" t="s">
        <v>41</v>
      </c>
      <c r="C21" s="16"/>
      <c r="D21" s="16"/>
    </row>
    <row r="23" spans="2:10" x14ac:dyDescent="0.2">
      <c r="J23" s="2" t="s">
        <v>18</v>
      </c>
    </row>
    <row r="24" spans="2:10" ht="13.5" thickBot="1" x14ac:dyDescent="0.25">
      <c r="J24" s="3" t="s">
        <v>21</v>
      </c>
    </row>
    <row r="25" spans="2:10" ht="72" customHeight="1" x14ac:dyDescent="0.2">
      <c r="B25" s="131" t="s">
        <v>22</v>
      </c>
      <c r="C25" s="133" t="s">
        <v>35</v>
      </c>
      <c r="D25" s="133"/>
      <c r="E25" s="133" t="s">
        <v>23</v>
      </c>
      <c r="F25" s="133"/>
      <c r="G25" s="133"/>
      <c r="H25" s="133" t="s">
        <v>31</v>
      </c>
      <c r="I25" s="133"/>
      <c r="J25" s="134"/>
    </row>
    <row r="26" spans="2:10" ht="90" x14ac:dyDescent="0.2">
      <c r="B26" s="132"/>
      <c r="C26" s="4" t="s">
        <v>25</v>
      </c>
      <c r="D26" s="4" t="s">
        <v>28</v>
      </c>
      <c r="E26" s="4" t="s">
        <v>25</v>
      </c>
      <c r="F26" s="5" t="s">
        <v>36</v>
      </c>
      <c r="G26" s="5" t="s">
        <v>29</v>
      </c>
      <c r="H26" s="4" t="s">
        <v>25</v>
      </c>
      <c r="I26" s="4" t="s">
        <v>37</v>
      </c>
      <c r="J26" s="6" t="s">
        <v>39</v>
      </c>
    </row>
    <row r="27" spans="2:10" ht="15.75" customHeight="1" x14ac:dyDescent="0.2">
      <c r="B27" s="7" t="s">
        <v>3</v>
      </c>
      <c r="C27" s="8">
        <v>193</v>
      </c>
      <c r="D27" s="8"/>
      <c r="E27" s="8">
        <v>139</v>
      </c>
      <c r="F27" s="8">
        <v>154240.04999999999</v>
      </c>
      <c r="G27" s="8"/>
      <c r="H27" s="8"/>
      <c r="I27" s="8"/>
      <c r="J27" s="9">
        <f>D27-G27</f>
        <v>0</v>
      </c>
    </row>
    <row r="28" spans="2:10" ht="15.75" customHeight="1" x14ac:dyDescent="0.2">
      <c r="B28" s="7" t="s">
        <v>4</v>
      </c>
      <c r="C28" s="8">
        <v>193</v>
      </c>
      <c r="D28" s="8"/>
      <c r="E28" s="8">
        <v>142</v>
      </c>
      <c r="F28" s="8">
        <v>173206.56</v>
      </c>
      <c r="G28" s="8"/>
      <c r="H28" s="8"/>
      <c r="I28" s="8"/>
      <c r="J28" s="9">
        <f t="shared" ref="J28:J38" si="3">D28-G28</f>
        <v>0</v>
      </c>
    </row>
    <row r="29" spans="2:10" ht="15.75" customHeight="1" x14ac:dyDescent="0.2">
      <c r="B29" s="7" t="s">
        <v>5</v>
      </c>
      <c r="C29" s="8">
        <v>193</v>
      </c>
      <c r="D29" s="8"/>
      <c r="E29" s="8">
        <v>152</v>
      </c>
      <c r="F29" s="8">
        <v>177336.61</v>
      </c>
      <c r="G29" s="8"/>
      <c r="H29" s="8"/>
      <c r="I29" s="8"/>
      <c r="J29" s="9">
        <f t="shared" si="3"/>
        <v>0</v>
      </c>
    </row>
    <row r="30" spans="2:10" ht="15.75" customHeight="1" x14ac:dyDescent="0.2">
      <c r="B30" s="7" t="s">
        <v>6</v>
      </c>
      <c r="C30" s="8">
        <v>193</v>
      </c>
      <c r="D30" s="8"/>
      <c r="E30" s="8">
        <v>152</v>
      </c>
      <c r="F30" s="8">
        <v>177336.61</v>
      </c>
      <c r="G30" s="8"/>
      <c r="H30" s="8"/>
      <c r="I30" s="8"/>
      <c r="J30" s="9">
        <f t="shared" si="3"/>
        <v>0</v>
      </c>
    </row>
    <row r="31" spans="2:10" ht="15.75" customHeight="1" x14ac:dyDescent="0.2">
      <c r="B31" s="7" t="s">
        <v>7</v>
      </c>
      <c r="C31" s="8">
        <v>193</v>
      </c>
      <c r="D31" s="8"/>
      <c r="E31" s="8">
        <v>152</v>
      </c>
      <c r="F31" s="8">
        <v>177336.61</v>
      </c>
      <c r="G31" s="8"/>
      <c r="H31" s="8"/>
      <c r="I31" s="8"/>
      <c r="J31" s="9">
        <f t="shared" si="3"/>
        <v>0</v>
      </c>
    </row>
    <row r="32" spans="2:10" ht="15.75" customHeight="1" x14ac:dyDescent="0.2">
      <c r="B32" s="7" t="s">
        <v>8</v>
      </c>
      <c r="C32" s="8">
        <v>193</v>
      </c>
      <c r="D32" s="8"/>
      <c r="E32" s="8">
        <v>152</v>
      </c>
      <c r="F32" s="8">
        <v>177306.61</v>
      </c>
      <c r="G32" s="8"/>
      <c r="H32" s="8"/>
      <c r="I32" s="8"/>
      <c r="J32" s="9">
        <f t="shared" si="3"/>
        <v>0</v>
      </c>
    </row>
    <row r="33" spans="2:10" ht="15.75" customHeight="1" x14ac:dyDescent="0.2">
      <c r="B33" s="7" t="s">
        <v>9</v>
      </c>
      <c r="C33" s="8">
        <v>193</v>
      </c>
      <c r="D33" s="8"/>
      <c r="E33" s="8">
        <v>152</v>
      </c>
      <c r="F33" s="8">
        <v>177306.61</v>
      </c>
      <c r="G33" s="8"/>
      <c r="H33" s="8"/>
      <c r="I33" s="8"/>
      <c r="J33" s="9">
        <f t="shared" si="3"/>
        <v>0</v>
      </c>
    </row>
    <row r="34" spans="2:10" ht="15.75" customHeight="1" x14ac:dyDescent="0.2">
      <c r="B34" s="7" t="s">
        <v>10</v>
      </c>
      <c r="C34" s="8">
        <v>193</v>
      </c>
      <c r="D34" s="8"/>
      <c r="E34" s="8">
        <v>152</v>
      </c>
      <c r="F34" s="8">
        <v>177306.61</v>
      </c>
      <c r="G34" s="8"/>
      <c r="H34" s="8"/>
      <c r="I34" s="8"/>
      <c r="J34" s="9">
        <f t="shared" si="3"/>
        <v>0</v>
      </c>
    </row>
    <row r="35" spans="2:10" ht="15.75" customHeight="1" x14ac:dyDescent="0.2">
      <c r="B35" s="7" t="s">
        <v>11</v>
      </c>
      <c r="C35" s="8">
        <v>193</v>
      </c>
      <c r="D35" s="8"/>
      <c r="E35" s="8">
        <v>152</v>
      </c>
      <c r="F35" s="8">
        <v>177306.61</v>
      </c>
      <c r="G35" s="8"/>
      <c r="H35" s="8"/>
      <c r="I35" s="8"/>
      <c r="J35" s="9">
        <f t="shared" si="3"/>
        <v>0</v>
      </c>
    </row>
    <row r="36" spans="2:10" ht="15.75" customHeight="1" x14ac:dyDescent="0.2">
      <c r="B36" s="7" t="s">
        <v>12</v>
      </c>
      <c r="C36" s="8">
        <v>193</v>
      </c>
      <c r="D36" s="8"/>
      <c r="E36" s="8">
        <v>152</v>
      </c>
      <c r="F36" s="8">
        <v>177306.61</v>
      </c>
      <c r="G36" s="8"/>
      <c r="H36" s="8"/>
      <c r="I36" s="8"/>
      <c r="J36" s="9">
        <f t="shared" si="3"/>
        <v>0</v>
      </c>
    </row>
    <row r="37" spans="2:10" ht="15.75" customHeight="1" x14ac:dyDescent="0.2">
      <c r="B37" s="7" t="s">
        <v>13</v>
      </c>
      <c r="C37" s="8">
        <v>193</v>
      </c>
      <c r="D37" s="8"/>
      <c r="E37" s="8">
        <v>142</v>
      </c>
      <c r="F37" s="8">
        <v>173206.56</v>
      </c>
      <c r="G37" s="8"/>
      <c r="H37" s="8"/>
      <c r="I37" s="8"/>
      <c r="J37" s="9">
        <f t="shared" si="3"/>
        <v>0</v>
      </c>
    </row>
    <row r="38" spans="2:10" ht="15.75" customHeight="1" thickBot="1" x14ac:dyDescent="0.25">
      <c r="B38" s="10" t="s">
        <v>14</v>
      </c>
      <c r="C38" s="11">
        <v>193</v>
      </c>
      <c r="D38" s="11"/>
      <c r="E38" s="11">
        <v>152</v>
      </c>
      <c r="F38" s="11">
        <v>177306.61</v>
      </c>
      <c r="G38" s="11"/>
      <c r="H38" s="8"/>
      <c r="I38" s="8"/>
      <c r="J38" s="9">
        <f t="shared" si="3"/>
        <v>0</v>
      </c>
    </row>
    <row r="39" spans="2:10" ht="15.75" customHeight="1" thickBot="1" x14ac:dyDescent="0.3">
      <c r="B39" s="12" t="s">
        <v>27</v>
      </c>
      <c r="C39" s="13"/>
      <c r="D39" s="14">
        <f>SUM(D27:D38)</f>
        <v>0</v>
      </c>
      <c r="E39" s="15"/>
      <c r="F39" s="14">
        <f>SUM(F27:F38)</f>
        <v>2096502.6599999997</v>
      </c>
      <c r="G39" s="14">
        <f>SUM(G27:G38)</f>
        <v>0</v>
      </c>
      <c r="H39" s="14"/>
      <c r="I39" s="14">
        <f>SUM(I27:I38)</f>
        <v>0</v>
      </c>
      <c r="J39" s="14">
        <f>SUM(J27:J38)</f>
        <v>0</v>
      </c>
    </row>
    <row r="40" spans="2:10" ht="51.75" customHeight="1" thickBot="1" x14ac:dyDescent="0.25">
      <c r="B40" s="17" t="s">
        <v>40</v>
      </c>
      <c r="C40" s="33"/>
      <c r="D40" s="16"/>
    </row>
    <row r="44" spans="2:10" s="32" customFormat="1" x14ac:dyDescent="0.2">
      <c r="B44" s="32" t="s">
        <v>88</v>
      </c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78"/>
  <sheetViews>
    <sheetView tabSelected="1" view="pageBreakPreview" zoomScale="85" zoomScaleNormal="70" zoomScaleSheetLayoutView="85" workbookViewId="0">
      <selection activeCell="E74" sqref="E74"/>
    </sheetView>
  </sheetViews>
  <sheetFormatPr defaultRowHeight="15" x14ac:dyDescent="0.25"/>
  <cols>
    <col min="1" max="1" width="1.140625" style="35" customWidth="1"/>
    <col min="2" max="2" width="15.28515625" style="34" customWidth="1"/>
    <col min="3" max="3" width="60.140625" style="34" customWidth="1"/>
    <col min="4" max="4" width="21.5703125" style="34" customWidth="1"/>
    <col min="5" max="5" width="19.5703125" style="34" customWidth="1"/>
    <col min="6" max="6" width="16.7109375" style="34" customWidth="1"/>
    <col min="7" max="7" width="12.28515625" style="34" bestFit="1" customWidth="1"/>
    <col min="8" max="8" width="11" style="34" hidden="1" customWidth="1"/>
    <col min="9" max="9" width="14.5703125" style="34" hidden="1" customWidth="1"/>
    <col min="10" max="10" width="13.42578125" style="34" hidden="1" customWidth="1"/>
    <col min="11" max="11" width="12.28515625" style="34" bestFit="1" customWidth="1"/>
    <col min="12" max="12" width="13.7109375" style="34" bestFit="1" customWidth="1"/>
    <col min="13" max="13" width="15.7109375" style="34" bestFit="1" customWidth="1"/>
    <col min="14" max="14" width="12.28515625" style="34" bestFit="1" customWidth="1"/>
    <col min="15" max="15" width="13.7109375" style="34" bestFit="1" customWidth="1"/>
    <col min="16" max="16" width="15.7109375" style="34" bestFit="1" customWidth="1"/>
    <col min="17" max="17" width="12.28515625" style="34" bestFit="1" customWidth="1"/>
    <col min="18" max="18" width="13.7109375" style="34" bestFit="1" customWidth="1"/>
    <col min="19" max="19" width="15.7109375" style="34" bestFit="1" customWidth="1"/>
    <col min="20" max="20" width="12.28515625" style="34" bestFit="1" customWidth="1"/>
    <col min="21" max="21" width="12.7109375" style="34" customWidth="1"/>
    <col min="22" max="22" width="14.5703125" style="34" customWidth="1"/>
    <col min="23" max="23" width="13.42578125" style="34" customWidth="1"/>
    <col min="24" max="24" width="11.85546875" style="34" customWidth="1"/>
    <col min="25" max="25" width="17.42578125" style="34" customWidth="1"/>
    <col min="26" max="26" width="13.42578125" style="34" bestFit="1" customWidth="1"/>
    <col min="27" max="27" width="13.7109375" style="34" customWidth="1"/>
    <col min="28" max="28" width="14.42578125" style="34" bestFit="1" customWidth="1"/>
    <col min="29" max="29" width="13.42578125" style="34" bestFit="1" customWidth="1"/>
    <col min="30" max="30" width="10.42578125" style="34" bestFit="1" customWidth="1"/>
    <col min="31" max="31" width="14.42578125" style="34" bestFit="1" customWidth="1"/>
    <col min="32" max="32" width="13.42578125" style="34" bestFit="1" customWidth="1"/>
    <col min="33" max="33" width="13.28515625" style="34" customWidth="1"/>
    <col min="34" max="34" width="16.28515625" style="34" customWidth="1"/>
    <col min="35" max="35" width="17.85546875" style="34" customWidth="1"/>
    <col min="36" max="36" width="13.42578125" style="34" bestFit="1" customWidth="1"/>
    <col min="37" max="37" width="11.42578125" style="34" bestFit="1" customWidth="1"/>
    <col min="38" max="38" width="15.5703125" style="34" customWidth="1"/>
    <col min="39" max="39" width="13.42578125" style="34" bestFit="1" customWidth="1"/>
    <col min="40" max="40" width="14" style="34" customWidth="1"/>
    <col min="41" max="41" width="17.5703125" style="34" customWidth="1"/>
    <col min="42" max="42" width="13.42578125" style="34" bestFit="1" customWidth="1"/>
    <col min="43" max="43" width="10.7109375" style="34" customWidth="1"/>
    <col min="44" max="44" width="17.7109375" style="34" customWidth="1"/>
    <col min="45" max="45" width="13.42578125" style="34" bestFit="1" customWidth="1"/>
    <col min="46" max="46" width="10.42578125" style="34" bestFit="1" customWidth="1"/>
    <col min="47" max="47" width="14.28515625" style="34" customWidth="1"/>
    <col min="48" max="48" width="14.5703125" style="34" bestFit="1" customWidth="1"/>
    <col min="49" max="49" width="13.42578125" style="34" bestFit="1" customWidth="1"/>
    <col min="50" max="50" width="14.140625" style="34" customWidth="1"/>
    <col min="51" max="51" width="17.42578125" style="34" customWidth="1"/>
    <col min="52" max="52" width="16" style="34" customWidth="1"/>
    <col min="53" max="53" width="15.42578125" style="34" customWidth="1"/>
    <col min="54" max="54" width="15.7109375" style="34" customWidth="1"/>
    <col min="55" max="55" width="16" style="34" customWidth="1"/>
    <col min="56" max="56" width="13.28515625" style="34" customWidth="1"/>
    <col min="57" max="57" width="18.42578125" style="34" customWidth="1"/>
    <col min="58" max="58" width="13.42578125" style="34" bestFit="1" customWidth="1"/>
    <col min="59" max="59" width="14" style="34" customWidth="1"/>
    <col min="60" max="60" width="9.42578125" style="34" bestFit="1" customWidth="1"/>
    <col min="61" max="61" width="9.140625" style="35"/>
    <col min="62" max="62" width="12.5703125" style="35" bestFit="1" customWidth="1"/>
    <col min="63" max="63" width="9.140625" style="35"/>
    <col min="64" max="64" width="16.5703125" style="35" customWidth="1"/>
    <col min="65" max="270" width="9.140625" style="35"/>
    <col min="271" max="271" width="3.140625" style="35" customWidth="1"/>
    <col min="272" max="272" width="13.42578125" style="35" customWidth="1"/>
    <col min="273" max="273" width="26.28515625" style="35" customWidth="1"/>
    <col min="274" max="275" width="17.7109375" style="35" customWidth="1"/>
    <col min="276" max="276" width="20.7109375" style="35" customWidth="1"/>
    <col min="277" max="278" width="14.7109375" style="35" customWidth="1"/>
    <col min="279" max="279" width="16.42578125" style="35" customWidth="1"/>
    <col min="280" max="281" width="14.7109375" style="35" customWidth="1"/>
    <col min="282" max="282" width="16.7109375" style="35" customWidth="1"/>
    <col min="283" max="284" width="14.7109375" style="35" customWidth="1"/>
    <col min="285" max="285" width="16.7109375" style="35" customWidth="1"/>
    <col min="286" max="287" width="14.7109375" style="35" customWidth="1"/>
    <col min="288" max="288" width="16.140625" style="35" customWidth="1"/>
    <col min="289" max="290" width="14.7109375" style="35" customWidth="1"/>
    <col min="291" max="291" width="15.7109375" style="35" customWidth="1"/>
    <col min="292" max="293" width="14.7109375" style="35" customWidth="1"/>
    <col min="294" max="294" width="16.7109375" style="35" customWidth="1"/>
    <col min="295" max="296" width="14.7109375" style="35" customWidth="1"/>
    <col min="297" max="297" width="17.7109375" style="35" customWidth="1"/>
    <col min="298" max="299" width="14.7109375" style="35" customWidth="1"/>
    <col min="300" max="300" width="16.7109375" style="35" customWidth="1"/>
    <col min="301" max="305" width="14.7109375" style="35" customWidth="1"/>
    <col min="306" max="306" width="16.5703125" style="35" customWidth="1"/>
    <col min="307" max="307" width="14.28515625" style="35" customWidth="1"/>
    <col min="308" max="308" width="15" style="35" customWidth="1"/>
    <col min="309" max="309" width="16.5703125" style="35" customWidth="1"/>
    <col min="310" max="311" width="14.7109375" style="35" customWidth="1"/>
    <col min="312" max="312" width="16.7109375" style="35" customWidth="1"/>
    <col min="313" max="314" width="14.7109375" style="35" customWidth="1"/>
    <col min="315" max="315" width="16.5703125" style="35" customWidth="1"/>
    <col min="316" max="316" width="18.140625" style="35" customWidth="1"/>
    <col min="317" max="526" width="9.140625" style="35"/>
    <col min="527" max="527" width="3.140625" style="35" customWidth="1"/>
    <col min="528" max="528" width="13.42578125" style="35" customWidth="1"/>
    <col min="529" max="529" width="26.28515625" style="35" customWidth="1"/>
    <col min="530" max="531" width="17.7109375" style="35" customWidth="1"/>
    <col min="532" max="532" width="20.7109375" style="35" customWidth="1"/>
    <col min="533" max="534" width="14.7109375" style="35" customWidth="1"/>
    <col min="535" max="535" width="16.42578125" style="35" customWidth="1"/>
    <col min="536" max="537" width="14.7109375" style="35" customWidth="1"/>
    <col min="538" max="538" width="16.7109375" style="35" customWidth="1"/>
    <col min="539" max="540" width="14.7109375" style="35" customWidth="1"/>
    <col min="541" max="541" width="16.7109375" style="35" customWidth="1"/>
    <col min="542" max="543" width="14.7109375" style="35" customWidth="1"/>
    <col min="544" max="544" width="16.140625" style="35" customWidth="1"/>
    <col min="545" max="546" width="14.7109375" style="35" customWidth="1"/>
    <col min="547" max="547" width="15.7109375" style="35" customWidth="1"/>
    <col min="548" max="549" width="14.7109375" style="35" customWidth="1"/>
    <col min="550" max="550" width="16.7109375" style="35" customWidth="1"/>
    <col min="551" max="552" width="14.7109375" style="35" customWidth="1"/>
    <col min="553" max="553" width="17.7109375" style="35" customWidth="1"/>
    <col min="554" max="555" width="14.7109375" style="35" customWidth="1"/>
    <col min="556" max="556" width="16.7109375" style="35" customWidth="1"/>
    <col min="557" max="561" width="14.7109375" style="35" customWidth="1"/>
    <col min="562" max="562" width="16.5703125" style="35" customWidth="1"/>
    <col min="563" max="563" width="14.28515625" style="35" customWidth="1"/>
    <col min="564" max="564" width="15" style="35" customWidth="1"/>
    <col min="565" max="565" width="16.5703125" style="35" customWidth="1"/>
    <col min="566" max="567" width="14.7109375" style="35" customWidth="1"/>
    <col min="568" max="568" width="16.7109375" style="35" customWidth="1"/>
    <col min="569" max="570" width="14.7109375" style="35" customWidth="1"/>
    <col min="571" max="571" width="16.5703125" style="35" customWidth="1"/>
    <col min="572" max="572" width="18.140625" style="35" customWidth="1"/>
    <col min="573" max="782" width="9.140625" style="35"/>
    <col min="783" max="783" width="3.140625" style="35" customWidth="1"/>
    <col min="784" max="784" width="13.42578125" style="35" customWidth="1"/>
    <col min="785" max="785" width="26.28515625" style="35" customWidth="1"/>
    <col min="786" max="787" width="17.7109375" style="35" customWidth="1"/>
    <col min="788" max="788" width="20.7109375" style="35" customWidth="1"/>
    <col min="789" max="790" width="14.7109375" style="35" customWidth="1"/>
    <col min="791" max="791" width="16.42578125" style="35" customWidth="1"/>
    <col min="792" max="793" width="14.7109375" style="35" customWidth="1"/>
    <col min="794" max="794" width="16.7109375" style="35" customWidth="1"/>
    <col min="795" max="796" width="14.7109375" style="35" customWidth="1"/>
    <col min="797" max="797" width="16.7109375" style="35" customWidth="1"/>
    <col min="798" max="799" width="14.7109375" style="35" customWidth="1"/>
    <col min="800" max="800" width="16.140625" style="35" customWidth="1"/>
    <col min="801" max="802" width="14.7109375" style="35" customWidth="1"/>
    <col min="803" max="803" width="15.7109375" style="35" customWidth="1"/>
    <col min="804" max="805" width="14.7109375" style="35" customWidth="1"/>
    <col min="806" max="806" width="16.7109375" style="35" customWidth="1"/>
    <col min="807" max="808" width="14.7109375" style="35" customWidth="1"/>
    <col min="809" max="809" width="17.7109375" style="35" customWidth="1"/>
    <col min="810" max="811" width="14.7109375" style="35" customWidth="1"/>
    <col min="812" max="812" width="16.7109375" style="35" customWidth="1"/>
    <col min="813" max="817" width="14.7109375" style="35" customWidth="1"/>
    <col min="818" max="818" width="16.5703125" style="35" customWidth="1"/>
    <col min="819" max="819" width="14.28515625" style="35" customWidth="1"/>
    <col min="820" max="820" width="15" style="35" customWidth="1"/>
    <col min="821" max="821" width="16.5703125" style="35" customWidth="1"/>
    <col min="822" max="823" width="14.7109375" style="35" customWidth="1"/>
    <col min="824" max="824" width="16.7109375" style="35" customWidth="1"/>
    <col min="825" max="826" width="14.7109375" style="35" customWidth="1"/>
    <col min="827" max="827" width="16.5703125" style="35" customWidth="1"/>
    <col min="828" max="828" width="18.140625" style="35" customWidth="1"/>
    <col min="829" max="1038" width="9.140625" style="35"/>
    <col min="1039" max="1039" width="3.140625" style="35" customWidth="1"/>
    <col min="1040" max="1040" width="13.42578125" style="35" customWidth="1"/>
    <col min="1041" max="1041" width="26.28515625" style="35" customWidth="1"/>
    <col min="1042" max="1043" width="17.7109375" style="35" customWidth="1"/>
    <col min="1044" max="1044" width="20.7109375" style="35" customWidth="1"/>
    <col min="1045" max="1046" width="14.7109375" style="35" customWidth="1"/>
    <col min="1047" max="1047" width="16.42578125" style="35" customWidth="1"/>
    <col min="1048" max="1049" width="14.7109375" style="35" customWidth="1"/>
    <col min="1050" max="1050" width="16.7109375" style="35" customWidth="1"/>
    <col min="1051" max="1052" width="14.7109375" style="35" customWidth="1"/>
    <col min="1053" max="1053" width="16.7109375" style="35" customWidth="1"/>
    <col min="1054" max="1055" width="14.7109375" style="35" customWidth="1"/>
    <col min="1056" max="1056" width="16.140625" style="35" customWidth="1"/>
    <col min="1057" max="1058" width="14.7109375" style="35" customWidth="1"/>
    <col min="1059" max="1059" width="15.7109375" style="35" customWidth="1"/>
    <col min="1060" max="1061" width="14.7109375" style="35" customWidth="1"/>
    <col min="1062" max="1062" width="16.7109375" style="35" customWidth="1"/>
    <col min="1063" max="1064" width="14.7109375" style="35" customWidth="1"/>
    <col min="1065" max="1065" width="17.7109375" style="35" customWidth="1"/>
    <col min="1066" max="1067" width="14.7109375" style="35" customWidth="1"/>
    <col min="1068" max="1068" width="16.7109375" style="35" customWidth="1"/>
    <col min="1069" max="1073" width="14.7109375" style="35" customWidth="1"/>
    <col min="1074" max="1074" width="16.5703125" style="35" customWidth="1"/>
    <col min="1075" max="1075" width="14.28515625" style="35" customWidth="1"/>
    <col min="1076" max="1076" width="15" style="35" customWidth="1"/>
    <col min="1077" max="1077" width="16.5703125" style="35" customWidth="1"/>
    <col min="1078" max="1079" width="14.7109375" style="35" customWidth="1"/>
    <col min="1080" max="1080" width="16.7109375" style="35" customWidth="1"/>
    <col min="1081" max="1082" width="14.7109375" style="35" customWidth="1"/>
    <col min="1083" max="1083" width="16.5703125" style="35" customWidth="1"/>
    <col min="1084" max="1084" width="18.140625" style="35" customWidth="1"/>
    <col min="1085" max="1294" width="9.140625" style="35"/>
    <col min="1295" max="1295" width="3.140625" style="35" customWidth="1"/>
    <col min="1296" max="1296" width="13.42578125" style="35" customWidth="1"/>
    <col min="1297" max="1297" width="26.28515625" style="35" customWidth="1"/>
    <col min="1298" max="1299" width="17.7109375" style="35" customWidth="1"/>
    <col min="1300" max="1300" width="20.7109375" style="35" customWidth="1"/>
    <col min="1301" max="1302" width="14.7109375" style="35" customWidth="1"/>
    <col min="1303" max="1303" width="16.42578125" style="35" customWidth="1"/>
    <col min="1304" max="1305" width="14.7109375" style="35" customWidth="1"/>
    <col min="1306" max="1306" width="16.7109375" style="35" customWidth="1"/>
    <col min="1307" max="1308" width="14.7109375" style="35" customWidth="1"/>
    <col min="1309" max="1309" width="16.7109375" style="35" customWidth="1"/>
    <col min="1310" max="1311" width="14.7109375" style="35" customWidth="1"/>
    <col min="1312" max="1312" width="16.140625" style="35" customWidth="1"/>
    <col min="1313" max="1314" width="14.7109375" style="35" customWidth="1"/>
    <col min="1315" max="1315" width="15.7109375" style="35" customWidth="1"/>
    <col min="1316" max="1317" width="14.7109375" style="35" customWidth="1"/>
    <col min="1318" max="1318" width="16.7109375" style="35" customWidth="1"/>
    <col min="1319" max="1320" width="14.7109375" style="35" customWidth="1"/>
    <col min="1321" max="1321" width="17.7109375" style="35" customWidth="1"/>
    <col min="1322" max="1323" width="14.7109375" style="35" customWidth="1"/>
    <col min="1324" max="1324" width="16.7109375" style="35" customWidth="1"/>
    <col min="1325" max="1329" width="14.7109375" style="35" customWidth="1"/>
    <col min="1330" max="1330" width="16.5703125" style="35" customWidth="1"/>
    <col min="1331" max="1331" width="14.28515625" style="35" customWidth="1"/>
    <col min="1332" max="1332" width="15" style="35" customWidth="1"/>
    <col min="1333" max="1333" width="16.5703125" style="35" customWidth="1"/>
    <col min="1334" max="1335" width="14.7109375" style="35" customWidth="1"/>
    <col min="1336" max="1336" width="16.7109375" style="35" customWidth="1"/>
    <col min="1337" max="1338" width="14.7109375" style="35" customWidth="1"/>
    <col min="1339" max="1339" width="16.5703125" style="35" customWidth="1"/>
    <col min="1340" max="1340" width="18.140625" style="35" customWidth="1"/>
    <col min="1341" max="1550" width="9.140625" style="35"/>
    <col min="1551" max="1551" width="3.140625" style="35" customWidth="1"/>
    <col min="1552" max="1552" width="13.42578125" style="35" customWidth="1"/>
    <col min="1553" max="1553" width="26.28515625" style="35" customWidth="1"/>
    <col min="1554" max="1555" width="17.7109375" style="35" customWidth="1"/>
    <col min="1556" max="1556" width="20.7109375" style="35" customWidth="1"/>
    <col min="1557" max="1558" width="14.7109375" style="35" customWidth="1"/>
    <col min="1559" max="1559" width="16.42578125" style="35" customWidth="1"/>
    <col min="1560" max="1561" width="14.7109375" style="35" customWidth="1"/>
    <col min="1562" max="1562" width="16.7109375" style="35" customWidth="1"/>
    <col min="1563" max="1564" width="14.7109375" style="35" customWidth="1"/>
    <col min="1565" max="1565" width="16.7109375" style="35" customWidth="1"/>
    <col min="1566" max="1567" width="14.7109375" style="35" customWidth="1"/>
    <col min="1568" max="1568" width="16.140625" style="35" customWidth="1"/>
    <col min="1569" max="1570" width="14.7109375" style="35" customWidth="1"/>
    <col min="1571" max="1571" width="15.7109375" style="35" customWidth="1"/>
    <col min="1572" max="1573" width="14.7109375" style="35" customWidth="1"/>
    <col min="1574" max="1574" width="16.7109375" style="35" customWidth="1"/>
    <col min="1575" max="1576" width="14.7109375" style="35" customWidth="1"/>
    <col min="1577" max="1577" width="17.7109375" style="35" customWidth="1"/>
    <col min="1578" max="1579" width="14.7109375" style="35" customWidth="1"/>
    <col min="1580" max="1580" width="16.7109375" style="35" customWidth="1"/>
    <col min="1581" max="1585" width="14.7109375" style="35" customWidth="1"/>
    <col min="1586" max="1586" width="16.5703125" style="35" customWidth="1"/>
    <col min="1587" max="1587" width="14.28515625" style="35" customWidth="1"/>
    <col min="1588" max="1588" width="15" style="35" customWidth="1"/>
    <col min="1589" max="1589" width="16.5703125" style="35" customWidth="1"/>
    <col min="1590" max="1591" width="14.7109375" style="35" customWidth="1"/>
    <col min="1592" max="1592" width="16.7109375" style="35" customWidth="1"/>
    <col min="1593" max="1594" width="14.7109375" style="35" customWidth="1"/>
    <col min="1595" max="1595" width="16.5703125" style="35" customWidth="1"/>
    <col min="1596" max="1596" width="18.140625" style="35" customWidth="1"/>
    <col min="1597" max="1806" width="9.140625" style="35"/>
    <col min="1807" max="1807" width="3.140625" style="35" customWidth="1"/>
    <col min="1808" max="1808" width="13.42578125" style="35" customWidth="1"/>
    <col min="1809" max="1809" width="26.28515625" style="35" customWidth="1"/>
    <col min="1810" max="1811" width="17.7109375" style="35" customWidth="1"/>
    <col min="1812" max="1812" width="20.7109375" style="35" customWidth="1"/>
    <col min="1813" max="1814" width="14.7109375" style="35" customWidth="1"/>
    <col min="1815" max="1815" width="16.42578125" style="35" customWidth="1"/>
    <col min="1816" max="1817" width="14.7109375" style="35" customWidth="1"/>
    <col min="1818" max="1818" width="16.7109375" style="35" customWidth="1"/>
    <col min="1819" max="1820" width="14.7109375" style="35" customWidth="1"/>
    <col min="1821" max="1821" width="16.7109375" style="35" customWidth="1"/>
    <col min="1822" max="1823" width="14.7109375" style="35" customWidth="1"/>
    <col min="1824" max="1824" width="16.140625" style="35" customWidth="1"/>
    <col min="1825" max="1826" width="14.7109375" style="35" customWidth="1"/>
    <col min="1827" max="1827" width="15.7109375" style="35" customWidth="1"/>
    <col min="1828" max="1829" width="14.7109375" style="35" customWidth="1"/>
    <col min="1830" max="1830" width="16.7109375" style="35" customWidth="1"/>
    <col min="1831" max="1832" width="14.7109375" style="35" customWidth="1"/>
    <col min="1833" max="1833" width="17.7109375" style="35" customWidth="1"/>
    <col min="1834" max="1835" width="14.7109375" style="35" customWidth="1"/>
    <col min="1836" max="1836" width="16.7109375" style="35" customWidth="1"/>
    <col min="1837" max="1841" width="14.7109375" style="35" customWidth="1"/>
    <col min="1842" max="1842" width="16.5703125" style="35" customWidth="1"/>
    <col min="1843" max="1843" width="14.28515625" style="35" customWidth="1"/>
    <col min="1844" max="1844" width="15" style="35" customWidth="1"/>
    <col min="1845" max="1845" width="16.5703125" style="35" customWidth="1"/>
    <col min="1846" max="1847" width="14.7109375" style="35" customWidth="1"/>
    <col min="1848" max="1848" width="16.7109375" style="35" customWidth="1"/>
    <col min="1849" max="1850" width="14.7109375" style="35" customWidth="1"/>
    <col min="1851" max="1851" width="16.5703125" style="35" customWidth="1"/>
    <col min="1852" max="1852" width="18.140625" style="35" customWidth="1"/>
    <col min="1853" max="2062" width="9.140625" style="35"/>
    <col min="2063" max="2063" width="3.140625" style="35" customWidth="1"/>
    <col min="2064" max="2064" width="13.42578125" style="35" customWidth="1"/>
    <col min="2065" max="2065" width="26.28515625" style="35" customWidth="1"/>
    <col min="2066" max="2067" width="17.7109375" style="35" customWidth="1"/>
    <col min="2068" max="2068" width="20.7109375" style="35" customWidth="1"/>
    <col min="2069" max="2070" width="14.7109375" style="35" customWidth="1"/>
    <col min="2071" max="2071" width="16.42578125" style="35" customWidth="1"/>
    <col min="2072" max="2073" width="14.7109375" style="35" customWidth="1"/>
    <col min="2074" max="2074" width="16.7109375" style="35" customWidth="1"/>
    <col min="2075" max="2076" width="14.7109375" style="35" customWidth="1"/>
    <col min="2077" max="2077" width="16.7109375" style="35" customWidth="1"/>
    <col min="2078" max="2079" width="14.7109375" style="35" customWidth="1"/>
    <col min="2080" max="2080" width="16.140625" style="35" customWidth="1"/>
    <col min="2081" max="2082" width="14.7109375" style="35" customWidth="1"/>
    <col min="2083" max="2083" width="15.7109375" style="35" customWidth="1"/>
    <col min="2084" max="2085" width="14.7109375" style="35" customWidth="1"/>
    <col min="2086" max="2086" width="16.7109375" style="35" customWidth="1"/>
    <col min="2087" max="2088" width="14.7109375" style="35" customWidth="1"/>
    <col min="2089" max="2089" width="17.7109375" style="35" customWidth="1"/>
    <col min="2090" max="2091" width="14.7109375" style="35" customWidth="1"/>
    <col min="2092" max="2092" width="16.7109375" style="35" customWidth="1"/>
    <col min="2093" max="2097" width="14.7109375" style="35" customWidth="1"/>
    <col min="2098" max="2098" width="16.5703125" style="35" customWidth="1"/>
    <col min="2099" max="2099" width="14.28515625" style="35" customWidth="1"/>
    <col min="2100" max="2100" width="15" style="35" customWidth="1"/>
    <col min="2101" max="2101" width="16.5703125" style="35" customWidth="1"/>
    <col min="2102" max="2103" width="14.7109375" style="35" customWidth="1"/>
    <col min="2104" max="2104" width="16.7109375" style="35" customWidth="1"/>
    <col min="2105" max="2106" width="14.7109375" style="35" customWidth="1"/>
    <col min="2107" max="2107" width="16.5703125" style="35" customWidth="1"/>
    <col min="2108" max="2108" width="18.140625" style="35" customWidth="1"/>
    <col min="2109" max="2318" width="9.140625" style="35"/>
    <col min="2319" max="2319" width="3.140625" style="35" customWidth="1"/>
    <col min="2320" max="2320" width="13.42578125" style="35" customWidth="1"/>
    <col min="2321" max="2321" width="26.28515625" style="35" customWidth="1"/>
    <col min="2322" max="2323" width="17.7109375" style="35" customWidth="1"/>
    <col min="2324" max="2324" width="20.7109375" style="35" customWidth="1"/>
    <col min="2325" max="2326" width="14.7109375" style="35" customWidth="1"/>
    <col min="2327" max="2327" width="16.42578125" style="35" customWidth="1"/>
    <col min="2328" max="2329" width="14.7109375" style="35" customWidth="1"/>
    <col min="2330" max="2330" width="16.7109375" style="35" customWidth="1"/>
    <col min="2331" max="2332" width="14.7109375" style="35" customWidth="1"/>
    <col min="2333" max="2333" width="16.7109375" style="35" customWidth="1"/>
    <col min="2334" max="2335" width="14.7109375" style="35" customWidth="1"/>
    <col min="2336" max="2336" width="16.140625" style="35" customWidth="1"/>
    <col min="2337" max="2338" width="14.7109375" style="35" customWidth="1"/>
    <col min="2339" max="2339" width="15.7109375" style="35" customWidth="1"/>
    <col min="2340" max="2341" width="14.7109375" style="35" customWidth="1"/>
    <col min="2342" max="2342" width="16.7109375" style="35" customWidth="1"/>
    <col min="2343" max="2344" width="14.7109375" style="35" customWidth="1"/>
    <col min="2345" max="2345" width="17.7109375" style="35" customWidth="1"/>
    <col min="2346" max="2347" width="14.7109375" style="35" customWidth="1"/>
    <col min="2348" max="2348" width="16.7109375" style="35" customWidth="1"/>
    <col min="2349" max="2353" width="14.7109375" style="35" customWidth="1"/>
    <col min="2354" max="2354" width="16.5703125" style="35" customWidth="1"/>
    <col min="2355" max="2355" width="14.28515625" style="35" customWidth="1"/>
    <col min="2356" max="2356" width="15" style="35" customWidth="1"/>
    <col min="2357" max="2357" width="16.5703125" style="35" customWidth="1"/>
    <col min="2358" max="2359" width="14.7109375" style="35" customWidth="1"/>
    <col min="2360" max="2360" width="16.7109375" style="35" customWidth="1"/>
    <col min="2361" max="2362" width="14.7109375" style="35" customWidth="1"/>
    <col min="2363" max="2363" width="16.5703125" style="35" customWidth="1"/>
    <col min="2364" max="2364" width="18.140625" style="35" customWidth="1"/>
    <col min="2365" max="2574" width="9.140625" style="35"/>
    <col min="2575" max="2575" width="3.140625" style="35" customWidth="1"/>
    <col min="2576" max="2576" width="13.42578125" style="35" customWidth="1"/>
    <col min="2577" max="2577" width="26.28515625" style="35" customWidth="1"/>
    <col min="2578" max="2579" width="17.7109375" style="35" customWidth="1"/>
    <col min="2580" max="2580" width="20.7109375" style="35" customWidth="1"/>
    <col min="2581" max="2582" width="14.7109375" style="35" customWidth="1"/>
    <col min="2583" max="2583" width="16.42578125" style="35" customWidth="1"/>
    <col min="2584" max="2585" width="14.7109375" style="35" customWidth="1"/>
    <col min="2586" max="2586" width="16.7109375" style="35" customWidth="1"/>
    <col min="2587" max="2588" width="14.7109375" style="35" customWidth="1"/>
    <col min="2589" max="2589" width="16.7109375" style="35" customWidth="1"/>
    <col min="2590" max="2591" width="14.7109375" style="35" customWidth="1"/>
    <col min="2592" max="2592" width="16.140625" style="35" customWidth="1"/>
    <col min="2593" max="2594" width="14.7109375" style="35" customWidth="1"/>
    <col min="2595" max="2595" width="15.7109375" style="35" customWidth="1"/>
    <col min="2596" max="2597" width="14.7109375" style="35" customWidth="1"/>
    <col min="2598" max="2598" width="16.7109375" style="35" customWidth="1"/>
    <col min="2599" max="2600" width="14.7109375" style="35" customWidth="1"/>
    <col min="2601" max="2601" width="17.7109375" style="35" customWidth="1"/>
    <col min="2602" max="2603" width="14.7109375" style="35" customWidth="1"/>
    <col min="2604" max="2604" width="16.7109375" style="35" customWidth="1"/>
    <col min="2605" max="2609" width="14.7109375" style="35" customWidth="1"/>
    <col min="2610" max="2610" width="16.5703125" style="35" customWidth="1"/>
    <col min="2611" max="2611" width="14.28515625" style="35" customWidth="1"/>
    <col min="2612" max="2612" width="15" style="35" customWidth="1"/>
    <col min="2613" max="2613" width="16.5703125" style="35" customWidth="1"/>
    <col min="2614" max="2615" width="14.7109375" style="35" customWidth="1"/>
    <col min="2616" max="2616" width="16.7109375" style="35" customWidth="1"/>
    <col min="2617" max="2618" width="14.7109375" style="35" customWidth="1"/>
    <col min="2619" max="2619" width="16.5703125" style="35" customWidth="1"/>
    <col min="2620" max="2620" width="18.140625" style="35" customWidth="1"/>
    <col min="2621" max="2830" width="9.140625" style="35"/>
    <col min="2831" max="2831" width="3.140625" style="35" customWidth="1"/>
    <col min="2832" max="2832" width="13.42578125" style="35" customWidth="1"/>
    <col min="2833" max="2833" width="26.28515625" style="35" customWidth="1"/>
    <col min="2834" max="2835" width="17.7109375" style="35" customWidth="1"/>
    <col min="2836" max="2836" width="20.7109375" style="35" customWidth="1"/>
    <col min="2837" max="2838" width="14.7109375" style="35" customWidth="1"/>
    <col min="2839" max="2839" width="16.42578125" style="35" customWidth="1"/>
    <col min="2840" max="2841" width="14.7109375" style="35" customWidth="1"/>
    <col min="2842" max="2842" width="16.7109375" style="35" customWidth="1"/>
    <col min="2843" max="2844" width="14.7109375" style="35" customWidth="1"/>
    <col min="2845" max="2845" width="16.7109375" style="35" customWidth="1"/>
    <col min="2846" max="2847" width="14.7109375" style="35" customWidth="1"/>
    <col min="2848" max="2848" width="16.140625" style="35" customWidth="1"/>
    <col min="2849" max="2850" width="14.7109375" style="35" customWidth="1"/>
    <col min="2851" max="2851" width="15.7109375" style="35" customWidth="1"/>
    <col min="2852" max="2853" width="14.7109375" style="35" customWidth="1"/>
    <col min="2854" max="2854" width="16.7109375" style="35" customWidth="1"/>
    <col min="2855" max="2856" width="14.7109375" style="35" customWidth="1"/>
    <col min="2857" max="2857" width="17.7109375" style="35" customWidth="1"/>
    <col min="2858" max="2859" width="14.7109375" style="35" customWidth="1"/>
    <col min="2860" max="2860" width="16.7109375" style="35" customWidth="1"/>
    <col min="2861" max="2865" width="14.7109375" style="35" customWidth="1"/>
    <col min="2866" max="2866" width="16.5703125" style="35" customWidth="1"/>
    <col min="2867" max="2867" width="14.28515625" style="35" customWidth="1"/>
    <col min="2868" max="2868" width="15" style="35" customWidth="1"/>
    <col min="2869" max="2869" width="16.5703125" style="35" customWidth="1"/>
    <col min="2870" max="2871" width="14.7109375" style="35" customWidth="1"/>
    <col min="2872" max="2872" width="16.7109375" style="35" customWidth="1"/>
    <col min="2873" max="2874" width="14.7109375" style="35" customWidth="1"/>
    <col min="2875" max="2875" width="16.5703125" style="35" customWidth="1"/>
    <col min="2876" max="2876" width="18.140625" style="35" customWidth="1"/>
    <col min="2877" max="3086" width="9.140625" style="35"/>
    <col min="3087" max="3087" width="3.140625" style="35" customWidth="1"/>
    <col min="3088" max="3088" width="13.42578125" style="35" customWidth="1"/>
    <col min="3089" max="3089" width="26.28515625" style="35" customWidth="1"/>
    <col min="3090" max="3091" width="17.7109375" style="35" customWidth="1"/>
    <col min="3092" max="3092" width="20.7109375" style="35" customWidth="1"/>
    <col min="3093" max="3094" width="14.7109375" style="35" customWidth="1"/>
    <col min="3095" max="3095" width="16.42578125" style="35" customWidth="1"/>
    <col min="3096" max="3097" width="14.7109375" style="35" customWidth="1"/>
    <col min="3098" max="3098" width="16.7109375" style="35" customWidth="1"/>
    <col min="3099" max="3100" width="14.7109375" style="35" customWidth="1"/>
    <col min="3101" max="3101" width="16.7109375" style="35" customWidth="1"/>
    <col min="3102" max="3103" width="14.7109375" style="35" customWidth="1"/>
    <col min="3104" max="3104" width="16.140625" style="35" customWidth="1"/>
    <col min="3105" max="3106" width="14.7109375" style="35" customWidth="1"/>
    <col min="3107" max="3107" width="15.7109375" style="35" customWidth="1"/>
    <col min="3108" max="3109" width="14.7109375" style="35" customWidth="1"/>
    <col min="3110" max="3110" width="16.7109375" style="35" customWidth="1"/>
    <col min="3111" max="3112" width="14.7109375" style="35" customWidth="1"/>
    <col min="3113" max="3113" width="17.7109375" style="35" customWidth="1"/>
    <col min="3114" max="3115" width="14.7109375" style="35" customWidth="1"/>
    <col min="3116" max="3116" width="16.7109375" style="35" customWidth="1"/>
    <col min="3117" max="3121" width="14.7109375" style="35" customWidth="1"/>
    <col min="3122" max="3122" width="16.5703125" style="35" customWidth="1"/>
    <col min="3123" max="3123" width="14.28515625" style="35" customWidth="1"/>
    <col min="3124" max="3124" width="15" style="35" customWidth="1"/>
    <col min="3125" max="3125" width="16.5703125" style="35" customWidth="1"/>
    <col min="3126" max="3127" width="14.7109375" style="35" customWidth="1"/>
    <col min="3128" max="3128" width="16.7109375" style="35" customWidth="1"/>
    <col min="3129" max="3130" width="14.7109375" style="35" customWidth="1"/>
    <col min="3131" max="3131" width="16.5703125" style="35" customWidth="1"/>
    <col min="3132" max="3132" width="18.140625" style="35" customWidth="1"/>
    <col min="3133" max="3342" width="9.140625" style="35"/>
    <col min="3343" max="3343" width="3.140625" style="35" customWidth="1"/>
    <col min="3344" max="3344" width="13.42578125" style="35" customWidth="1"/>
    <col min="3345" max="3345" width="26.28515625" style="35" customWidth="1"/>
    <col min="3346" max="3347" width="17.7109375" style="35" customWidth="1"/>
    <col min="3348" max="3348" width="20.7109375" style="35" customWidth="1"/>
    <col min="3349" max="3350" width="14.7109375" style="35" customWidth="1"/>
    <col min="3351" max="3351" width="16.42578125" style="35" customWidth="1"/>
    <col min="3352" max="3353" width="14.7109375" style="35" customWidth="1"/>
    <col min="3354" max="3354" width="16.7109375" style="35" customWidth="1"/>
    <col min="3355" max="3356" width="14.7109375" style="35" customWidth="1"/>
    <col min="3357" max="3357" width="16.7109375" style="35" customWidth="1"/>
    <col min="3358" max="3359" width="14.7109375" style="35" customWidth="1"/>
    <col min="3360" max="3360" width="16.140625" style="35" customWidth="1"/>
    <col min="3361" max="3362" width="14.7109375" style="35" customWidth="1"/>
    <col min="3363" max="3363" width="15.7109375" style="35" customWidth="1"/>
    <col min="3364" max="3365" width="14.7109375" style="35" customWidth="1"/>
    <col min="3366" max="3366" width="16.7109375" style="35" customWidth="1"/>
    <col min="3367" max="3368" width="14.7109375" style="35" customWidth="1"/>
    <col min="3369" max="3369" width="17.7109375" style="35" customWidth="1"/>
    <col min="3370" max="3371" width="14.7109375" style="35" customWidth="1"/>
    <col min="3372" max="3372" width="16.7109375" style="35" customWidth="1"/>
    <col min="3373" max="3377" width="14.7109375" style="35" customWidth="1"/>
    <col min="3378" max="3378" width="16.5703125" style="35" customWidth="1"/>
    <col min="3379" max="3379" width="14.28515625" style="35" customWidth="1"/>
    <col min="3380" max="3380" width="15" style="35" customWidth="1"/>
    <col min="3381" max="3381" width="16.5703125" style="35" customWidth="1"/>
    <col min="3382" max="3383" width="14.7109375" style="35" customWidth="1"/>
    <col min="3384" max="3384" width="16.7109375" style="35" customWidth="1"/>
    <col min="3385" max="3386" width="14.7109375" style="35" customWidth="1"/>
    <col min="3387" max="3387" width="16.5703125" style="35" customWidth="1"/>
    <col min="3388" max="3388" width="18.140625" style="35" customWidth="1"/>
    <col min="3389" max="3598" width="9.140625" style="35"/>
    <col min="3599" max="3599" width="3.140625" style="35" customWidth="1"/>
    <col min="3600" max="3600" width="13.42578125" style="35" customWidth="1"/>
    <col min="3601" max="3601" width="26.28515625" style="35" customWidth="1"/>
    <col min="3602" max="3603" width="17.7109375" style="35" customWidth="1"/>
    <col min="3604" max="3604" width="20.7109375" style="35" customWidth="1"/>
    <col min="3605" max="3606" width="14.7109375" style="35" customWidth="1"/>
    <col min="3607" max="3607" width="16.42578125" style="35" customWidth="1"/>
    <col min="3608" max="3609" width="14.7109375" style="35" customWidth="1"/>
    <col min="3610" max="3610" width="16.7109375" style="35" customWidth="1"/>
    <col min="3611" max="3612" width="14.7109375" style="35" customWidth="1"/>
    <col min="3613" max="3613" width="16.7109375" style="35" customWidth="1"/>
    <col min="3614" max="3615" width="14.7109375" style="35" customWidth="1"/>
    <col min="3616" max="3616" width="16.140625" style="35" customWidth="1"/>
    <col min="3617" max="3618" width="14.7109375" style="35" customWidth="1"/>
    <col min="3619" max="3619" width="15.7109375" style="35" customWidth="1"/>
    <col min="3620" max="3621" width="14.7109375" style="35" customWidth="1"/>
    <col min="3622" max="3622" width="16.7109375" style="35" customWidth="1"/>
    <col min="3623" max="3624" width="14.7109375" style="35" customWidth="1"/>
    <col min="3625" max="3625" width="17.7109375" style="35" customWidth="1"/>
    <col min="3626" max="3627" width="14.7109375" style="35" customWidth="1"/>
    <col min="3628" max="3628" width="16.7109375" style="35" customWidth="1"/>
    <col min="3629" max="3633" width="14.7109375" style="35" customWidth="1"/>
    <col min="3634" max="3634" width="16.5703125" style="35" customWidth="1"/>
    <col min="3635" max="3635" width="14.28515625" style="35" customWidth="1"/>
    <col min="3636" max="3636" width="15" style="35" customWidth="1"/>
    <col min="3637" max="3637" width="16.5703125" style="35" customWidth="1"/>
    <col min="3638" max="3639" width="14.7109375" style="35" customWidth="1"/>
    <col min="3640" max="3640" width="16.7109375" style="35" customWidth="1"/>
    <col min="3641" max="3642" width="14.7109375" style="35" customWidth="1"/>
    <col min="3643" max="3643" width="16.5703125" style="35" customWidth="1"/>
    <col min="3644" max="3644" width="18.140625" style="35" customWidth="1"/>
    <col min="3645" max="3854" width="9.140625" style="35"/>
    <col min="3855" max="3855" width="3.140625" style="35" customWidth="1"/>
    <col min="3856" max="3856" width="13.42578125" style="35" customWidth="1"/>
    <col min="3857" max="3857" width="26.28515625" style="35" customWidth="1"/>
    <col min="3858" max="3859" width="17.7109375" style="35" customWidth="1"/>
    <col min="3860" max="3860" width="20.7109375" style="35" customWidth="1"/>
    <col min="3861" max="3862" width="14.7109375" style="35" customWidth="1"/>
    <col min="3863" max="3863" width="16.42578125" style="35" customWidth="1"/>
    <col min="3864" max="3865" width="14.7109375" style="35" customWidth="1"/>
    <col min="3866" max="3866" width="16.7109375" style="35" customWidth="1"/>
    <col min="3867" max="3868" width="14.7109375" style="35" customWidth="1"/>
    <col min="3869" max="3869" width="16.7109375" style="35" customWidth="1"/>
    <col min="3870" max="3871" width="14.7109375" style="35" customWidth="1"/>
    <col min="3872" max="3872" width="16.140625" style="35" customWidth="1"/>
    <col min="3873" max="3874" width="14.7109375" style="35" customWidth="1"/>
    <col min="3875" max="3875" width="15.7109375" style="35" customWidth="1"/>
    <col min="3876" max="3877" width="14.7109375" style="35" customWidth="1"/>
    <col min="3878" max="3878" width="16.7109375" style="35" customWidth="1"/>
    <col min="3879" max="3880" width="14.7109375" style="35" customWidth="1"/>
    <col min="3881" max="3881" width="17.7109375" style="35" customWidth="1"/>
    <col min="3882" max="3883" width="14.7109375" style="35" customWidth="1"/>
    <col min="3884" max="3884" width="16.7109375" style="35" customWidth="1"/>
    <col min="3885" max="3889" width="14.7109375" style="35" customWidth="1"/>
    <col min="3890" max="3890" width="16.5703125" style="35" customWidth="1"/>
    <col min="3891" max="3891" width="14.28515625" style="35" customWidth="1"/>
    <col min="3892" max="3892" width="15" style="35" customWidth="1"/>
    <col min="3893" max="3893" width="16.5703125" style="35" customWidth="1"/>
    <col min="3894" max="3895" width="14.7109375" style="35" customWidth="1"/>
    <col min="3896" max="3896" width="16.7109375" style="35" customWidth="1"/>
    <col min="3897" max="3898" width="14.7109375" style="35" customWidth="1"/>
    <col min="3899" max="3899" width="16.5703125" style="35" customWidth="1"/>
    <col min="3900" max="3900" width="18.140625" style="35" customWidth="1"/>
    <col min="3901" max="4110" width="9.140625" style="35"/>
    <col min="4111" max="4111" width="3.140625" style="35" customWidth="1"/>
    <col min="4112" max="4112" width="13.42578125" style="35" customWidth="1"/>
    <col min="4113" max="4113" width="26.28515625" style="35" customWidth="1"/>
    <col min="4114" max="4115" width="17.7109375" style="35" customWidth="1"/>
    <col min="4116" max="4116" width="20.7109375" style="35" customWidth="1"/>
    <col min="4117" max="4118" width="14.7109375" style="35" customWidth="1"/>
    <col min="4119" max="4119" width="16.42578125" style="35" customWidth="1"/>
    <col min="4120" max="4121" width="14.7109375" style="35" customWidth="1"/>
    <col min="4122" max="4122" width="16.7109375" style="35" customWidth="1"/>
    <col min="4123" max="4124" width="14.7109375" style="35" customWidth="1"/>
    <col min="4125" max="4125" width="16.7109375" style="35" customWidth="1"/>
    <col min="4126" max="4127" width="14.7109375" style="35" customWidth="1"/>
    <col min="4128" max="4128" width="16.140625" style="35" customWidth="1"/>
    <col min="4129" max="4130" width="14.7109375" style="35" customWidth="1"/>
    <col min="4131" max="4131" width="15.7109375" style="35" customWidth="1"/>
    <col min="4132" max="4133" width="14.7109375" style="35" customWidth="1"/>
    <col min="4134" max="4134" width="16.7109375" style="35" customWidth="1"/>
    <col min="4135" max="4136" width="14.7109375" style="35" customWidth="1"/>
    <col min="4137" max="4137" width="17.7109375" style="35" customWidth="1"/>
    <col min="4138" max="4139" width="14.7109375" style="35" customWidth="1"/>
    <col min="4140" max="4140" width="16.7109375" style="35" customWidth="1"/>
    <col min="4141" max="4145" width="14.7109375" style="35" customWidth="1"/>
    <col min="4146" max="4146" width="16.5703125" style="35" customWidth="1"/>
    <col min="4147" max="4147" width="14.28515625" style="35" customWidth="1"/>
    <col min="4148" max="4148" width="15" style="35" customWidth="1"/>
    <col min="4149" max="4149" width="16.5703125" style="35" customWidth="1"/>
    <col min="4150" max="4151" width="14.7109375" style="35" customWidth="1"/>
    <col min="4152" max="4152" width="16.7109375" style="35" customWidth="1"/>
    <col min="4153" max="4154" width="14.7109375" style="35" customWidth="1"/>
    <col min="4155" max="4155" width="16.5703125" style="35" customWidth="1"/>
    <col min="4156" max="4156" width="18.140625" style="35" customWidth="1"/>
    <col min="4157" max="4366" width="9.140625" style="35"/>
    <col min="4367" max="4367" width="3.140625" style="35" customWidth="1"/>
    <col min="4368" max="4368" width="13.42578125" style="35" customWidth="1"/>
    <col min="4369" max="4369" width="26.28515625" style="35" customWidth="1"/>
    <col min="4370" max="4371" width="17.7109375" style="35" customWidth="1"/>
    <col min="4372" max="4372" width="20.7109375" style="35" customWidth="1"/>
    <col min="4373" max="4374" width="14.7109375" style="35" customWidth="1"/>
    <col min="4375" max="4375" width="16.42578125" style="35" customWidth="1"/>
    <col min="4376" max="4377" width="14.7109375" style="35" customWidth="1"/>
    <col min="4378" max="4378" width="16.7109375" style="35" customWidth="1"/>
    <col min="4379" max="4380" width="14.7109375" style="35" customWidth="1"/>
    <col min="4381" max="4381" width="16.7109375" style="35" customWidth="1"/>
    <col min="4382" max="4383" width="14.7109375" style="35" customWidth="1"/>
    <col min="4384" max="4384" width="16.140625" style="35" customWidth="1"/>
    <col min="4385" max="4386" width="14.7109375" style="35" customWidth="1"/>
    <col min="4387" max="4387" width="15.7109375" style="35" customWidth="1"/>
    <col min="4388" max="4389" width="14.7109375" style="35" customWidth="1"/>
    <col min="4390" max="4390" width="16.7109375" style="35" customWidth="1"/>
    <col min="4391" max="4392" width="14.7109375" style="35" customWidth="1"/>
    <col min="4393" max="4393" width="17.7109375" style="35" customWidth="1"/>
    <col min="4394" max="4395" width="14.7109375" style="35" customWidth="1"/>
    <col min="4396" max="4396" width="16.7109375" style="35" customWidth="1"/>
    <col min="4397" max="4401" width="14.7109375" style="35" customWidth="1"/>
    <col min="4402" max="4402" width="16.5703125" style="35" customWidth="1"/>
    <col min="4403" max="4403" width="14.28515625" style="35" customWidth="1"/>
    <col min="4404" max="4404" width="15" style="35" customWidth="1"/>
    <col min="4405" max="4405" width="16.5703125" style="35" customWidth="1"/>
    <col min="4406" max="4407" width="14.7109375" style="35" customWidth="1"/>
    <col min="4408" max="4408" width="16.7109375" style="35" customWidth="1"/>
    <col min="4409" max="4410" width="14.7109375" style="35" customWidth="1"/>
    <col min="4411" max="4411" width="16.5703125" style="35" customWidth="1"/>
    <col min="4412" max="4412" width="18.140625" style="35" customWidth="1"/>
    <col min="4413" max="4622" width="9.140625" style="35"/>
    <col min="4623" max="4623" width="3.140625" style="35" customWidth="1"/>
    <col min="4624" max="4624" width="13.42578125" style="35" customWidth="1"/>
    <col min="4625" max="4625" width="26.28515625" style="35" customWidth="1"/>
    <col min="4626" max="4627" width="17.7109375" style="35" customWidth="1"/>
    <col min="4628" max="4628" width="20.7109375" style="35" customWidth="1"/>
    <col min="4629" max="4630" width="14.7109375" style="35" customWidth="1"/>
    <col min="4631" max="4631" width="16.42578125" style="35" customWidth="1"/>
    <col min="4632" max="4633" width="14.7109375" style="35" customWidth="1"/>
    <col min="4634" max="4634" width="16.7109375" style="35" customWidth="1"/>
    <col min="4635" max="4636" width="14.7109375" style="35" customWidth="1"/>
    <col min="4637" max="4637" width="16.7109375" style="35" customWidth="1"/>
    <col min="4638" max="4639" width="14.7109375" style="35" customWidth="1"/>
    <col min="4640" max="4640" width="16.140625" style="35" customWidth="1"/>
    <col min="4641" max="4642" width="14.7109375" style="35" customWidth="1"/>
    <col min="4643" max="4643" width="15.7109375" style="35" customWidth="1"/>
    <col min="4644" max="4645" width="14.7109375" style="35" customWidth="1"/>
    <col min="4646" max="4646" width="16.7109375" style="35" customWidth="1"/>
    <col min="4647" max="4648" width="14.7109375" style="35" customWidth="1"/>
    <col min="4649" max="4649" width="17.7109375" style="35" customWidth="1"/>
    <col min="4650" max="4651" width="14.7109375" style="35" customWidth="1"/>
    <col min="4652" max="4652" width="16.7109375" style="35" customWidth="1"/>
    <col min="4653" max="4657" width="14.7109375" style="35" customWidth="1"/>
    <col min="4658" max="4658" width="16.5703125" style="35" customWidth="1"/>
    <col min="4659" max="4659" width="14.28515625" style="35" customWidth="1"/>
    <col min="4660" max="4660" width="15" style="35" customWidth="1"/>
    <col min="4661" max="4661" width="16.5703125" style="35" customWidth="1"/>
    <col min="4662" max="4663" width="14.7109375" style="35" customWidth="1"/>
    <col min="4664" max="4664" width="16.7109375" style="35" customWidth="1"/>
    <col min="4665" max="4666" width="14.7109375" style="35" customWidth="1"/>
    <col min="4667" max="4667" width="16.5703125" style="35" customWidth="1"/>
    <col min="4668" max="4668" width="18.140625" style="35" customWidth="1"/>
    <col min="4669" max="4878" width="9.140625" style="35"/>
    <col min="4879" max="4879" width="3.140625" style="35" customWidth="1"/>
    <col min="4880" max="4880" width="13.42578125" style="35" customWidth="1"/>
    <col min="4881" max="4881" width="26.28515625" style="35" customWidth="1"/>
    <col min="4882" max="4883" width="17.7109375" style="35" customWidth="1"/>
    <col min="4884" max="4884" width="20.7109375" style="35" customWidth="1"/>
    <col min="4885" max="4886" width="14.7109375" style="35" customWidth="1"/>
    <col min="4887" max="4887" width="16.42578125" style="35" customWidth="1"/>
    <col min="4888" max="4889" width="14.7109375" style="35" customWidth="1"/>
    <col min="4890" max="4890" width="16.7109375" style="35" customWidth="1"/>
    <col min="4891" max="4892" width="14.7109375" style="35" customWidth="1"/>
    <col min="4893" max="4893" width="16.7109375" style="35" customWidth="1"/>
    <col min="4894" max="4895" width="14.7109375" style="35" customWidth="1"/>
    <col min="4896" max="4896" width="16.140625" style="35" customWidth="1"/>
    <col min="4897" max="4898" width="14.7109375" style="35" customWidth="1"/>
    <col min="4899" max="4899" width="15.7109375" style="35" customWidth="1"/>
    <col min="4900" max="4901" width="14.7109375" style="35" customWidth="1"/>
    <col min="4902" max="4902" width="16.7109375" style="35" customWidth="1"/>
    <col min="4903" max="4904" width="14.7109375" style="35" customWidth="1"/>
    <col min="4905" max="4905" width="17.7109375" style="35" customWidth="1"/>
    <col min="4906" max="4907" width="14.7109375" style="35" customWidth="1"/>
    <col min="4908" max="4908" width="16.7109375" style="35" customWidth="1"/>
    <col min="4909" max="4913" width="14.7109375" style="35" customWidth="1"/>
    <col min="4914" max="4914" width="16.5703125" style="35" customWidth="1"/>
    <col min="4915" max="4915" width="14.28515625" style="35" customWidth="1"/>
    <col min="4916" max="4916" width="15" style="35" customWidth="1"/>
    <col min="4917" max="4917" width="16.5703125" style="35" customWidth="1"/>
    <col min="4918" max="4919" width="14.7109375" style="35" customWidth="1"/>
    <col min="4920" max="4920" width="16.7109375" style="35" customWidth="1"/>
    <col min="4921" max="4922" width="14.7109375" style="35" customWidth="1"/>
    <col min="4923" max="4923" width="16.5703125" style="35" customWidth="1"/>
    <col min="4924" max="4924" width="18.140625" style="35" customWidth="1"/>
    <col min="4925" max="5134" width="9.140625" style="35"/>
    <col min="5135" max="5135" width="3.140625" style="35" customWidth="1"/>
    <col min="5136" max="5136" width="13.42578125" style="35" customWidth="1"/>
    <col min="5137" max="5137" width="26.28515625" style="35" customWidth="1"/>
    <col min="5138" max="5139" width="17.7109375" style="35" customWidth="1"/>
    <col min="5140" max="5140" width="20.7109375" style="35" customWidth="1"/>
    <col min="5141" max="5142" width="14.7109375" style="35" customWidth="1"/>
    <col min="5143" max="5143" width="16.42578125" style="35" customWidth="1"/>
    <col min="5144" max="5145" width="14.7109375" style="35" customWidth="1"/>
    <col min="5146" max="5146" width="16.7109375" style="35" customWidth="1"/>
    <col min="5147" max="5148" width="14.7109375" style="35" customWidth="1"/>
    <col min="5149" max="5149" width="16.7109375" style="35" customWidth="1"/>
    <col min="5150" max="5151" width="14.7109375" style="35" customWidth="1"/>
    <col min="5152" max="5152" width="16.140625" style="35" customWidth="1"/>
    <col min="5153" max="5154" width="14.7109375" style="35" customWidth="1"/>
    <col min="5155" max="5155" width="15.7109375" style="35" customWidth="1"/>
    <col min="5156" max="5157" width="14.7109375" style="35" customWidth="1"/>
    <col min="5158" max="5158" width="16.7109375" style="35" customWidth="1"/>
    <col min="5159" max="5160" width="14.7109375" style="35" customWidth="1"/>
    <col min="5161" max="5161" width="17.7109375" style="35" customWidth="1"/>
    <col min="5162" max="5163" width="14.7109375" style="35" customWidth="1"/>
    <col min="5164" max="5164" width="16.7109375" style="35" customWidth="1"/>
    <col min="5165" max="5169" width="14.7109375" style="35" customWidth="1"/>
    <col min="5170" max="5170" width="16.5703125" style="35" customWidth="1"/>
    <col min="5171" max="5171" width="14.28515625" style="35" customWidth="1"/>
    <col min="5172" max="5172" width="15" style="35" customWidth="1"/>
    <col min="5173" max="5173" width="16.5703125" style="35" customWidth="1"/>
    <col min="5174" max="5175" width="14.7109375" style="35" customWidth="1"/>
    <col min="5176" max="5176" width="16.7109375" style="35" customWidth="1"/>
    <col min="5177" max="5178" width="14.7109375" style="35" customWidth="1"/>
    <col min="5179" max="5179" width="16.5703125" style="35" customWidth="1"/>
    <col min="5180" max="5180" width="18.140625" style="35" customWidth="1"/>
    <col min="5181" max="5390" width="9.140625" style="35"/>
    <col min="5391" max="5391" width="3.140625" style="35" customWidth="1"/>
    <col min="5392" max="5392" width="13.42578125" style="35" customWidth="1"/>
    <col min="5393" max="5393" width="26.28515625" style="35" customWidth="1"/>
    <col min="5394" max="5395" width="17.7109375" style="35" customWidth="1"/>
    <col min="5396" max="5396" width="20.7109375" style="35" customWidth="1"/>
    <col min="5397" max="5398" width="14.7109375" style="35" customWidth="1"/>
    <col min="5399" max="5399" width="16.42578125" style="35" customWidth="1"/>
    <col min="5400" max="5401" width="14.7109375" style="35" customWidth="1"/>
    <col min="5402" max="5402" width="16.7109375" style="35" customWidth="1"/>
    <col min="5403" max="5404" width="14.7109375" style="35" customWidth="1"/>
    <col min="5405" max="5405" width="16.7109375" style="35" customWidth="1"/>
    <col min="5406" max="5407" width="14.7109375" style="35" customWidth="1"/>
    <col min="5408" max="5408" width="16.140625" style="35" customWidth="1"/>
    <col min="5409" max="5410" width="14.7109375" style="35" customWidth="1"/>
    <col min="5411" max="5411" width="15.7109375" style="35" customWidth="1"/>
    <col min="5412" max="5413" width="14.7109375" style="35" customWidth="1"/>
    <col min="5414" max="5414" width="16.7109375" style="35" customWidth="1"/>
    <col min="5415" max="5416" width="14.7109375" style="35" customWidth="1"/>
    <col min="5417" max="5417" width="17.7109375" style="35" customWidth="1"/>
    <col min="5418" max="5419" width="14.7109375" style="35" customWidth="1"/>
    <col min="5420" max="5420" width="16.7109375" style="35" customWidth="1"/>
    <col min="5421" max="5425" width="14.7109375" style="35" customWidth="1"/>
    <col min="5426" max="5426" width="16.5703125" style="35" customWidth="1"/>
    <col min="5427" max="5427" width="14.28515625" style="35" customWidth="1"/>
    <col min="5428" max="5428" width="15" style="35" customWidth="1"/>
    <col min="5429" max="5429" width="16.5703125" style="35" customWidth="1"/>
    <col min="5430" max="5431" width="14.7109375" style="35" customWidth="1"/>
    <col min="5432" max="5432" width="16.7109375" style="35" customWidth="1"/>
    <col min="5433" max="5434" width="14.7109375" style="35" customWidth="1"/>
    <col min="5435" max="5435" width="16.5703125" style="35" customWidth="1"/>
    <col min="5436" max="5436" width="18.140625" style="35" customWidth="1"/>
    <col min="5437" max="5646" width="9.140625" style="35"/>
    <col min="5647" max="5647" width="3.140625" style="35" customWidth="1"/>
    <col min="5648" max="5648" width="13.42578125" style="35" customWidth="1"/>
    <col min="5649" max="5649" width="26.28515625" style="35" customWidth="1"/>
    <col min="5650" max="5651" width="17.7109375" style="35" customWidth="1"/>
    <col min="5652" max="5652" width="20.7109375" style="35" customWidth="1"/>
    <col min="5653" max="5654" width="14.7109375" style="35" customWidth="1"/>
    <col min="5655" max="5655" width="16.42578125" style="35" customWidth="1"/>
    <col min="5656" max="5657" width="14.7109375" style="35" customWidth="1"/>
    <col min="5658" max="5658" width="16.7109375" style="35" customWidth="1"/>
    <col min="5659" max="5660" width="14.7109375" style="35" customWidth="1"/>
    <col min="5661" max="5661" width="16.7109375" style="35" customWidth="1"/>
    <col min="5662" max="5663" width="14.7109375" style="35" customWidth="1"/>
    <col min="5664" max="5664" width="16.140625" style="35" customWidth="1"/>
    <col min="5665" max="5666" width="14.7109375" style="35" customWidth="1"/>
    <col min="5667" max="5667" width="15.7109375" style="35" customWidth="1"/>
    <col min="5668" max="5669" width="14.7109375" style="35" customWidth="1"/>
    <col min="5670" max="5670" width="16.7109375" style="35" customWidth="1"/>
    <col min="5671" max="5672" width="14.7109375" style="35" customWidth="1"/>
    <col min="5673" max="5673" width="17.7109375" style="35" customWidth="1"/>
    <col min="5674" max="5675" width="14.7109375" style="35" customWidth="1"/>
    <col min="5676" max="5676" width="16.7109375" style="35" customWidth="1"/>
    <col min="5677" max="5681" width="14.7109375" style="35" customWidth="1"/>
    <col min="5682" max="5682" width="16.5703125" style="35" customWidth="1"/>
    <col min="5683" max="5683" width="14.28515625" style="35" customWidth="1"/>
    <col min="5684" max="5684" width="15" style="35" customWidth="1"/>
    <col min="5685" max="5685" width="16.5703125" style="35" customWidth="1"/>
    <col min="5686" max="5687" width="14.7109375" style="35" customWidth="1"/>
    <col min="5688" max="5688" width="16.7109375" style="35" customWidth="1"/>
    <col min="5689" max="5690" width="14.7109375" style="35" customWidth="1"/>
    <col min="5691" max="5691" width="16.5703125" style="35" customWidth="1"/>
    <col min="5692" max="5692" width="18.140625" style="35" customWidth="1"/>
    <col min="5693" max="5902" width="9.140625" style="35"/>
    <col min="5903" max="5903" width="3.140625" style="35" customWidth="1"/>
    <col min="5904" max="5904" width="13.42578125" style="35" customWidth="1"/>
    <col min="5905" max="5905" width="26.28515625" style="35" customWidth="1"/>
    <col min="5906" max="5907" width="17.7109375" style="35" customWidth="1"/>
    <col min="5908" max="5908" width="20.7109375" style="35" customWidth="1"/>
    <col min="5909" max="5910" width="14.7109375" style="35" customWidth="1"/>
    <col min="5911" max="5911" width="16.42578125" style="35" customWidth="1"/>
    <col min="5912" max="5913" width="14.7109375" style="35" customWidth="1"/>
    <col min="5914" max="5914" width="16.7109375" style="35" customWidth="1"/>
    <col min="5915" max="5916" width="14.7109375" style="35" customWidth="1"/>
    <col min="5917" max="5917" width="16.7109375" style="35" customWidth="1"/>
    <col min="5918" max="5919" width="14.7109375" style="35" customWidth="1"/>
    <col min="5920" max="5920" width="16.140625" style="35" customWidth="1"/>
    <col min="5921" max="5922" width="14.7109375" style="35" customWidth="1"/>
    <col min="5923" max="5923" width="15.7109375" style="35" customWidth="1"/>
    <col min="5924" max="5925" width="14.7109375" style="35" customWidth="1"/>
    <col min="5926" max="5926" width="16.7109375" style="35" customWidth="1"/>
    <col min="5927" max="5928" width="14.7109375" style="35" customWidth="1"/>
    <col min="5929" max="5929" width="17.7109375" style="35" customWidth="1"/>
    <col min="5930" max="5931" width="14.7109375" style="35" customWidth="1"/>
    <col min="5932" max="5932" width="16.7109375" style="35" customWidth="1"/>
    <col min="5933" max="5937" width="14.7109375" style="35" customWidth="1"/>
    <col min="5938" max="5938" width="16.5703125" style="35" customWidth="1"/>
    <col min="5939" max="5939" width="14.28515625" style="35" customWidth="1"/>
    <col min="5940" max="5940" width="15" style="35" customWidth="1"/>
    <col min="5941" max="5941" width="16.5703125" style="35" customWidth="1"/>
    <col min="5942" max="5943" width="14.7109375" style="35" customWidth="1"/>
    <col min="5944" max="5944" width="16.7109375" style="35" customWidth="1"/>
    <col min="5945" max="5946" width="14.7109375" style="35" customWidth="1"/>
    <col min="5947" max="5947" width="16.5703125" style="35" customWidth="1"/>
    <col min="5948" max="5948" width="18.140625" style="35" customWidth="1"/>
    <col min="5949" max="6158" width="9.140625" style="35"/>
    <col min="6159" max="6159" width="3.140625" style="35" customWidth="1"/>
    <col min="6160" max="6160" width="13.42578125" style="35" customWidth="1"/>
    <col min="6161" max="6161" width="26.28515625" style="35" customWidth="1"/>
    <col min="6162" max="6163" width="17.7109375" style="35" customWidth="1"/>
    <col min="6164" max="6164" width="20.7109375" style="35" customWidth="1"/>
    <col min="6165" max="6166" width="14.7109375" style="35" customWidth="1"/>
    <col min="6167" max="6167" width="16.42578125" style="35" customWidth="1"/>
    <col min="6168" max="6169" width="14.7109375" style="35" customWidth="1"/>
    <col min="6170" max="6170" width="16.7109375" style="35" customWidth="1"/>
    <col min="6171" max="6172" width="14.7109375" style="35" customWidth="1"/>
    <col min="6173" max="6173" width="16.7109375" style="35" customWidth="1"/>
    <col min="6174" max="6175" width="14.7109375" style="35" customWidth="1"/>
    <col min="6176" max="6176" width="16.140625" style="35" customWidth="1"/>
    <col min="6177" max="6178" width="14.7109375" style="35" customWidth="1"/>
    <col min="6179" max="6179" width="15.7109375" style="35" customWidth="1"/>
    <col min="6180" max="6181" width="14.7109375" style="35" customWidth="1"/>
    <col min="6182" max="6182" width="16.7109375" style="35" customWidth="1"/>
    <col min="6183" max="6184" width="14.7109375" style="35" customWidth="1"/>
    <col min="6185" max="6185" width="17.7109375" style="35" customWidth="1"/>
    <col min="6186" max="6187" width="14.7109375" style="35" customWidth="1"/>
    <col min="6188" max="6188" width="16.7109375" style="35" customWidth="1"/>
    <col min="6189" max="6193" width="14.7109375" style="35" customWidth="1"/>
    <col min="6194" max="6194" width="16.5703125" style="35" customWidth="1"/>
    <col min="6195" max="6195" width="14.28515625" style="35" customWidth="1"/>
    <col min="6196" max="6196" width="15" style="35" customWidth="1"/>
    <col min="6197" max="6197" width="16.5703125" style="35" customWidth="1"/>
    <col min="6198" max="6199" width="14.7109375" style="35" customWidth="1"/>
    <col min="6200" max="6200" width="16.7109375" style="35" customWidth="1"/>
    <col min="6201" max="6202" width="14.7109375" style="35" customWidth="1"/>
    <col min="6203" max="6203" width="16.5703125" style="35" customWidth="1"/>
    <col min="6204" max="6204" width="18.140625" style="35" customWidth="1"/>
    <col min="6205" max="6414" width="9.140625" style="35"/>
    <col min="6415" max="6415" width="3.140625" style="35" customWidth="1"/>
    <col min="6416" max="6416" width="13.42578125" style="35" customWidth="1"/>
    <col min="6417" max="6417" width="26.28515625" style="35" customWidth="1"/>
    <col min="6418" max="6419" width="17.7109375" style="35" customWidth="1"/>
    <col min="6420" max="6420" width="20.7109375" style="35" customWidth="1"/>
    <col min="6421" max="6422" width="14.7109375" style="35" customWidth="1"/>
    <col min="6423" max="6423" width="16.42578125" style="35" customWidth="1"/>
    <col min="6424" max="6425" width="14.7109375" style="35" customWidth="1"/>
    <col min="6426" max="6426" width="16.7109375" style="35" customWidth="1"/>
    <col min="6427" max="6428" width="14.7109375" style="35" customWidth="1"/>
    <col min="6429" max="6429" width="16.7109375" style="35" customWidth="1"/>
    <col min="6430" max="6431" width="14.7109375" style="35" customWidth="1"/>
    <col min="6432" max="6432" width="16.140625" style="35" customWidth="1"/>
    <col min="6433" max="6434" width="14.7109375" style="35" customWidth="1"/>
    <col min="6435" max="6435" width="15.7109375" style="35" customWidth="1"/>
    <col min="6436" max="6437" width="14.7109375" style="35" customWidth="1"/>
    <col min="6438" max="6438" width="16.7109375" style="35" customWidth="1"/>
    <col min="6439" max="6440" width="14.7109375" style="35" customWidth="1"/>
    <col min="6441" max="6441" width="17.7109375" style="35" customWidth="1"/>
    <col min="6442" max="6443" width="14.7109375" style="35" customWidth="1"/>
    <col min="6444" max="6444" width="16.7109375" style="35" customWidth="1"/>
    <col min="6445" max="6449" width="14.7109375" style="35" customWidth="1"/>
    <col min="6450" max="6450" width="16.5703125" style="35" customWidth="1"/>
    <col min="6451" max="6451" width="14.28515625" style="35" customWidth="1"/>
    <col min="6452" max="6452" width="15" style="35" customWidth="1"/>
    <col min="6453" max="6453" width="16.5703125" style="35" customWidth="1"/>
    <col min="6454" max="6455" width="14.7109375" style="35" customWidth="1"/>
    <col min="6456" max="6456" width="16.7109375" style="35" customWidth="1"/>
    <col min="6457" max="6458" width="14.7109375" style="35" customWidth="1"/>
    <col min="6459" max="6459" width="16.5703125" style="35" customWidth="1"/>
    <col min="6460" max="6460" width="18.140625" style="35" customWidth="1"/>
    <col min="6461" max="6670" width="9.140625" style="35"/>
    <col min="6671" max="6671" width="3.140625" style="35" customWidth="1"/>
    <col min="6672" max="6672" width="13.42578125" style="35" customWidth="1"/>
    <col min="6673" max="6673" width="26.28515625" style="35" customWidth="1"/>
    <col min="6674" max="6675" width="17.7109375" style="35" customWidth="1"/>
    <col min="6676" max="6676" width="20.7109375" style="35" customWidth="1"/>
    <col min="6677" max="6678" width="14.7109375" style="35" customWidth="1"/>
    <col min="6679" max="6679" width="16.42578125" style="35" customWidth="1"/>
    <col min="6680" max="6681" width="14.7109375" style="35" customWidth="1"/>
    <col min="6682" max="6682" width="16.7109375" style="35" customWidth="1"/>
    <col min="6683" max="6684" width="14.7109375" style="35" customWidth="1"/>
    <col min="6685" max="6685" width="16.7109375" style="35" customWidth="1"/>
    <col min="6686" max="6687" width="14.7109375" style="35" customWidth="1"/>
    <col min="6688" max="6688" width="16.140625" style="35" customWidth="1"/>
    <col min="6689" max="6690" width="14.7109375" style="35" customWidth="1"/>
    <col min="6691" max="6691" width="15.7109375" style="35" customWidth="1"/>
    <col min="6692" max="6693" width="14.7109375" style="35" customWidth="1"/>
    <col min="6694" max="6694" width="16.7109375" style="35" customWidth="1"/>
    <col min="6695" max="6696" width="14.7109375" style="35" customWidth="1"/>
    <col min="6697" max="6697" width="17.7109375" style="35" customWidth="1"/>
    <col min="6698" max="6699" width="14.7109375" style="35" customWidth="1"/>
    <col min="6700" max="6700" width="16.7109375" style="35" customWidth="1"/>
    <col min="6701" max="6705" width="14.7109375" style="35" customWidth="1"/>
    <col min="6706" max="6706" width="16.5703125" style="35" customWidth="1"/>
    <col min="6707" max="6707" width="14.28515625" style="35" customWidth="1"/>
    <col min="6708" max="6708" width="15" style="35" customWidth="1"/>
    <col min="6709" max="6709" width="16.5703125" style="35" customWidth="1"/>
    <col min="6710" max="6711" width="14.7109375" style="35" customWidth="1"/>
    <col min="6712" max="6712" width="16.7109375" style="35" customWidth="1"/>
    <col min="6713" max="6714" width="14.7109375" style="35" customWidth="1"/>
    <col min="6715" max="6715" width="16.5703125" style="35" customWidth="1"/>
    <col min="6716" max="6716" width="18.140625" style="35" customWidth="1"/>
    <col min="6717" max="6926" width="9.140625" style="35"/>
    <col min="6927" max="6927" width="3.140625" style="35" customWidth="1"/>
    <col min="6928" max="6928" width="13.42578125" style="35" customWidth="1"/>
    <col min="6929" max="6929" width="26.28515625" style="35" customWidth="1"/>
    <col min="6930" max="6931" width="17.7109375" style="35" customWidth="1"/>
    <col min="6932" max="6932" width="20.7109375" style="35" customWidth="1"/>
    <col min="6933" max="6934" width="14.7109375" style="35" customWidth="1"/>
    <col min="6935" max="6935" width="16.42578125" style="35" customWidth="1"/>
    <col min="6936" max="6937" width="14.7109375" style="35" customWidth="1"/>
    <col min="6938" max="6938" width="16.7109375" style="35" customWidth="1"/>
    <col min="6939" max="6940" width="14.7109375" style="35" customWidth="1"/>
    <col min="6941" max="6941" width="16.7109375" style="35" customWidth="1"/>
    <col min="6942" max="6943" width="14.7109375" style="35" customWidth="1"/>
    <col min="6944" max="6944" width="16.140625" style="35" customWidth="1"/>
    <col min="6945" max="6946" width="14.7109375" style="35" customWidth="1"/>
    <col min="6947" max="6947" width="15.7109375" style="35" customWidth="1"/>
    <col min="6948" max="6949" width="14.7109375" style="35" customWidth="1"/>
    <col min="6950" max="6950" width="16.7109375" style="35" customWidth="1"/>
    <col min="6951" max="6952" width="14.7109375" style="35" customWidth="1"/>
    <col min="6953" max="6953" width="17.7109375" style="35" customWidth="1"/>
    <col min="6954" max="6955" width="14.7109375" style="35" customWidth="1"/>
    <col min="6956" max="6956" width="16.7109375" style="35" customWidth="1"/>
    <col min="6957" max="6961" width="14.7109375" style="35" customWidth="1"/>
    <col min="6962" max="6962" width="16.5703125" style="35" customWidth="1"/>
    <col min="6963" max="6963" width="14.28515625" style="35" customWidth="1"/>
    <col min="6964" max="6964" width="15" style="35" customWidth="1"/>
    <col min="6965" max="6965" width="16.5703125" style="35" customWidth="1"/>
    <col min="6966" max="6967" width="14.7109375" style="35" customWidth="1"/>
    <col min="6968" max="6968" width="16.7109375" style="35" customWidth="1"/>
    <col min="6969" max="6970" width="14.7109375" style="35" customWidth="1"/>
    <col min="6971" max="6971" width="16.5703125" style="35" customWidth="1"/>
    <col min="6972" max="6972" width="18.140625" style="35" customWidth="1"/>
    <col min="6973" max="7182" width="9.140625" style="35"/>
    <col min="7183" max="7183" width="3.140625" style="35" customWidth="1"/>
    <col min="7184" max="7184" width="13.42578125" style="35" customWidth="1"/>
    <col min="7185" max="7185" width="26.28515625" style="35" customWidth="1"/>
    <col min="7186" max="7187" width="17.7109375" style="35" customWidth="1"/>
    <col min="7188" max="7188" width="20.7109375" style="35" customWidth="1"/>
    <col min="7189" max="7190" width="14.7109375" style="35" customWidth="1"/>
    <col min="7191" max="7191" width="16.42578125" style="35" customWidth="1"/>
    <col min="7192" max="7193" width="14.7109375" style="35" customWidth="1"/>
    <col min="7194" max="7194" width="16.7109375" style="35" customWidth="1"/>
    <col min="7195" max="7196" width="14.7109375" style="35" customWidth="1"/>
    <col min="7197" max="7197" width="16.7109375" style="35" customWidth="1"/>
    <col min="7198" max="7199" width="14.7109375" style="35" customWidth="1"/>
    <col min="7200" max="7200" width="16.140625" style="35" customWidth="1"/>
    <col min="7201" max="7202" width="14.7109375" style="35" customWidth="1"/>
    <col min="7203" max="7203" width="15.7109375" style="35" customWidth="1"/>
    <col min="7204" max="7205" width="14.7109375" style="35" customWidth="1"/>
    <col min="7206" max="7206" width="16.7109375" style="35" customWidth="1"/>
    <col min="7207" max="7208" width="14.7109375" style="35" customWidth="1"/>
    <col min="7209" max="7209" width="17.7109375" style="35" customWidth="1"/>
    <col min="7210" max="7211" width="14.7109375" style="35" customWidth="1"/>
    <col min="7212" max="7212" width="16.7109375" style="35" customWidth="1"/>
    <col min="7213" max="7217" width="14.7109375" style="35" customWidth="1"/>
    <col min="7218" max="7218" width="16.5703125" style="35" customWidth="1"/>
    <col min="7219" max="7219" width="14.28515625" style="35" customWidth="1"/>
    <col min="7220" max="7220" width="15" style="35" customWidth="1"/>
    <col min="7221" max="7221" width="16.5703125" style="35" customWidth="1"/>
    <col min="7222" max="7223" width="14.7109375" style="35" customWidth="1"/>
    <col min="7224" max="7224" width="16.7109375" style="35" customWidth="1"/>
    <col min="7225" max="7226" width="14.7109375" style="35" customWidth="1"/>
    <col min="7227" max="7227" width="16.5703125" style="35" customWidth="1"/>
    <col min="7228" max="7228" width="18.140625" style="35" customWidth="1"/>
    <col min="7229" max="7438" width="9.140625" style="35"/>
    <col min="7439" max="7439" width="3.140625" style="35" customWidth="1"/>
    <col min="7440" max="7440" width="13.42578125" style="35" customWidth="1"/>
    <col min="7441" max="7441" width="26.28515625" style="35" customWidth="1"/>
    <col min="7442" max="7443" width="17.7109375" style="35" customWidth="1"/>
    <col min="7444" max="7444" width="20.7109375" style="35" customWidth="1"/>
    <col min="7445" max="7446" width="14.7109375" style="35" customWidth="1"/>
    <col min="7447" max="7447" width="16.42578125" style="35" customWidth="1"/>
    <col min="7448" max="7449" width="14.7109375" style="35" customWidth="1"/>
    <col min="7450" max="7450" width="16.7109375" style="35" customWidth="1"/>
    <col min="7451" max="7452" width="14.7109375" style="35" customWidth="1"/>
    <col min="7453" max="7453" width="16.7109375" style="35" customWidth="1"/>
    <col min="7454" max="7455" width="14.7109375" style="35" customWidth="1"/>
    <col min="7456" max="7456" width="16.140625" style="35" customWidth="1"/>
    <col min="7457" max="7458" width="14.7109375" style="35" customWidth="1"/>
    <col min="7459" max="7459" width="15.7109375" style="35" customWidth="1"/>
    <col min="7460" max="7461" width="14.7109375" style="35" customWidth="1"/>
    <col min="7462" max="7462" width="16.7109375" style="35" customWidth="1"/>
    <col min="7463" max="7464" width="14.7109375" style="35" customWidth="1"/>
    <col min="7465" max="7465" width="17.7109375" style="35" customWidth="1"/>
    <col min="7466" max="7467" width="14.7109375" style="35" customWidth="1"/>
    <col min="7468" max="7468" width="16.7109375" style="35" customWidth="1"/>
    <col min="7469" max="7473" width="14.7109375" style="35" customWidth="1"/>
    <col min="7474" max="7474" width="16.5703125" style="35" customWidth="1"/>
    <col min="7475" max="7475" width="14.28515625" style="35" customWidth="1"/>
    <col min="7476" max="7476" width="15" style="35" customWidth="1"/>
    <col min="7477" max="7477" width="16.5703125" style="35" customWidth="1"/>
    <col min="7478" max="7479" width="14.7109375" style="35" customWidth="1"/>
    <col min="7480" max="7480" width="16.7109375" style="35" customWidth="1"/>
    <col min="7481" max="7482" width="14.7109375" style="35" customWidth="1"/>
    <col min="7483" max="7483" width="16.5703125" style="35" customWidth="1"/>
    <col min="7484" max="7484" width="18.140625" style="35" customWidth="1"/>
    <col min="7485" max="7694" width="9.140625" style="35"/>
    <col min="7695" max="7695" width="3.140625" style="35" customWidth="1"/>
    <col min="7696" max="7696" width="13.42578125" style="35" customWidth="1"/>
    <col min="7697" max="7697" width="26.28515625" style="35" customWidth="1"/>
    <col min="7698" max="7699" width="17.7109375" style="35" customWidth="1"/>
    <col min="7700" max="7700" width="20.7109375" style="35" customWidth="1"/>
    <col min="7701" max="7702" width="14.7109375" style="35" customWidth="1"/>
    <col min="7703" max="7703" width="16.42578125" style="35" customWidth="1"/>
    <col min="7704" max="7705" width="14.7109375" style="35" customWidth="1"/>
    <col min="7706" max="7706" width="16.7109375" style="35" customWidth="1"/>
    <col min="7707" max="7708" width="14.7109375" style="35" customWidth="1"/>
    <col min="7709" max="7709" width="16.7109375" style="35" customWidth="1"/>
    <col min="7710" max="7711" width="14.7109375" style="35" customWidth="1"/>
    <col min="7712" max="7712" width="16.140625" style="35" customWidth="1"/>
    <col min="7713" max="7714" width="14.7109375" style="35" customWidth="1"/>
    <col min="7715" max="7715" width="15.7109375" style="35" customWidth="1"/>
    <col min="7716" max="7717" width="14.7109375" style="35" customWidth="1"/>
    <col min="7718" max="7718" width="16.7109375" style="35" customWidth="1"/>
    <col min="7719" max="7720" width="14.7109375" style="35" customWidth="1"/>
    <col min="7721" max="7721" width="17.7109375" style="35" customWidth="1"/>
    <col min="7722" max="7723" width="14.7109375" style="35" customWidth="1"/>
    <col min="7724" max="7724" width="16.7109375" style="35" customWidth="1"/>
    <col min="7725" max="7729" width="14.7109375" style="35" customWidth="1"/>
    <col min="7730" max="7730" width="16.5703125" style="35" customWidth="1"/>
    <col min="7731" max="7731" width="14.28515625" style="35" customWidth="1"/>
    <col min="7732" max="7732" width="15" style="35" customWidth="1"/>
    <col min="7733" max="7733" width="16.5703125" style="35" customWidth="1"/>
    <col min="7734" max="7735" width="14.7109375" style="35" customWidth="1"/>
    <col min="7736" max="7736" width="16.7109375" style="35" customWidth="1"/>
    <col min="7737" max="7738" width="14.7109375" style="35" customWidth="1"/>
    <col min="7739" max="7739" width="16.5703125" style="35" customWidth="1"/>
    <col min="7740" max="7740" width="18.140625" style="35" customWidth="1"/>
    <col min="7741" max="7950" width="9.140625" style="35"/>
    <col min="7951" max="7951" width="3.140625" style="35" customWidth="1"/>
    <col min="7952" max="7952" width="13.42578125" style="35" customWidth="1"/>
    <col min="7953" max="7953" width="26.28515625" style="35" customWidth="1"/>
    <col min="7954" max="7955" width="17.7109375" style="35" customWidth="1"/>
    <col min="7956" max="7956" width="20.7109375" style="35" customWidth="1"/>
    <col min="7957" max="7958" width="14.7109375" style="35" customWidth="1"/>
    <col min="7959" max="7959" width="16.42578125" style="35" customWidth="1"/>
    <col min="7960" max="7961" width="14.7109375" style="35" customWidth="1"/>
    <col min="7962" max="7962" width="16.7109375" style="35" customWidth="1"/>
    <col min="7963" max="7964" width="14.7109375" style="35" customWidth="1"/>
    <col min="7965" max="7965" width="16.7109375" style="35" customWidth="1"/>
    <col min="7966" max="7967" width="14.7109375" style="35" customWidth="1"/>
    <col min="7968" max="7968" width="16.140625" style="35" customWidth="1"/>
    <col min="7969" max="7970" width="14.7109375" style="35" customWidth="1"/>
    <col min="7971" max="7971" width="15.7109375" style="35" customWidth="1"/>
    <col min="7972" max="7973" width="14.7109375" style="35" customWidth="1"/>
    <col min="7974" max="7974" width="16.7109375" style="35" customWidth="1"/>
    <col min="7975" max="7976" width="14.7109375" style="35" customWidth="1"/>
    <col min="7977" max="7977" width="17.7109375" style="35" customWidth="1"/>
    <col min="7978" max="7979" width="14.7109375" style="35" customWidth="1"/>
    <col min="7980" max="7980" width="16.7109375" style="35" customWidth="1"/>
    <col min="7981" max="7985" width="14.7109375" style="35" customWidth="1"/>
    <col min="7986" max="7986" width="16.5703125" style="35" customWidth="1"/>
    <col min="7987" max="7987" width="14.28515625" style="35" customWidth="1"/>
    <col min="7988" max="7988" width="15" style="35" customWidth="1"/>
    <col min="7989" max="7989" width="16.5703125" style="35" customWidth="1"/>
    <col min="7990" max="7991" width="14.7109375" style="35" customWidth="1"/>
    <col min="7992" max="7992" width="16.7109375" style="35" customWidth="1"/>
    <col min="7993" max="7994" width="14.7109375" style="35" customWidth="1"/>
    <col min="7995" max="7995" width="16.5703125" style="35" customWidth="1"/>
    <col min="7996" max="7996" width="18.140625" style="35" customWidth="1"/>
    <col min="7997" max="8206" width="9.140625" style="35"/>
    <col min="8207" max="8207" width="3.140625" style="35" customWidth="1"/>
    <col min="8208" max="8208" width="13.42578125" style="35" customWidth="1"/>
    <col min="8209" max="8209" width="26.28515625" style="35" customWidth="1"/>
    <col min="8210" max="8211" width="17.7109375" style="35" customWidth="1"/>
    <col min="8212" max="8212" width="20.7109375" style="35" customWidth="1"/>
    <col min="8213" max="8214" width="14.7109375" style="35" customWidth="1"/>
    <col min="8215" max="8215" width="16.42578125" style="35" customWidth="1"/>
    <col min="8216" max="8217" width="14.7109375" style="35" customWidth="1"/>
    <col min="8218" max="8218" width="16.7109375" style="35" customWidth="1"/>
    <col min="8219" max="8220" width="14.7109375" style="35" customWidth="1"/>
    <col min="8221" max="8221" width="16.7109375" style="35" customWidth="1"/>
    <col min="8222" max="8223" width="14.7109375" style="35" customWidth="1"/>
    <col min="8224" max="8224" width="16.140625" style="35" customWidth="1"/>
    <col min="8225" max="8226" width="14.7109375" style="35" customWidth="1"/>
    <col min="8227" max="8227" width="15.7109375" style="35" customWidth="1"/>
    <col min="8228" max="8229" width="14.7109375" style="35" customWidth="1"/>
    <col min="8230" max="8230" width="16.7109375" style="35" customWidth="1"/>
    <col min="8231" max="8232" width="14.7109375" style="35" customWidth="1"/>
    <col min="8233" max="8233" width="17.7109375" style="35" customWidth="1"/>
    <col min="8234" max="8235" width="14.7109375" style="35" customWidth="1"/>
    <col min="8236" max="8236" width="16.7109375" style="35" customWidth="1"/>
    <col min="8237" max="8241" width="14.7109375" style="35" customWidth="1"/>
    <col min="8242" max="8242" width="16.5703125" style="35" customWidth="1"/>
    <col min="8243" max="8243" width="14.28515625" style="35" customWidth="1"/>
    <col min="8244" max="8244" width="15" style="35" customWidth="1"/>
    <col min="8245" max="8245" width="16.5703125" style="35" customWidth="1"/>
    <col min="8246" max="8247" width="14.7109375" style="35" customWidth="1"/>
    <col min="8248" max="8248" width="16.7109375" style="35" customWidth="1"/>
    <col min="8249" max="8250" width="14.7109375" style="35" customWidth="1"/>
    <col min="8251" max="8251" width="16.5703125" style="35" customWidth="1"/>
    <col min="8252" max="8252" width="18.140625" style="35" customWidth="1"/>
    <col min="8253" max="8462" width="9.140625" style="35"/>
    <col min="8463" max="8463" width="3.140625" style="35" customWidth="1"/>
    <col min="8464" max="8464" width="13.42578125" style="35" customWidth="1"/>
    <col min="8465" max="8465" width="26.28515625" style="35" customWidth="1"/>
    <col min="8466" max="8467" width="17.7109375" style="35" customWidth="1"/>
    <col min="8468" max="8468" width="20.7109375" style="35" customWidth="1"/>
    <col min="8469" max="8470" width="14.7109375" style="35" customWidth="1"/>
    <col min="8471" max="8471" width="16.42578125" style="35" customWidth="1"/>
    <col min="8472" max="8473" width="14.7109375" style="35" customWidth="1"/>
    <col min="8474" max="8474" width="16.7109375" style="35" customWidth="1"/>
    <col min="8475" max="8476" width="14.7109375" style="35" customWidth="1"/>
    <col min="8477" max="8477" width="16.7109375" style="35" customWidth="1"/>
    <col min="8478" max="8479" width="14.7109375" style="35" customWidth="1"/>
    <col min="8480" max="8480" width="16.140625" style="35" customWidth="1"/>
    <col min="8481" max="8482" width="14.7109375" style="35" customWidth="1"/>
    <col min="8483" max="8483" width="15.7109375" style="35" customWidth="1"/>
    <col min="8484" max="8485" width="14.7109375" style="35" customWidth="1"/>
    <col min="8486" max="8486" width="16.7109375" style="35" customWidth="1"/>
    <col min="8487" max="8488" width="14.7109375" style="35" customWidth="1"/>
    <col min="8489" max="8489" width="17.7109375" style="35" customWidth="1"/>
    <col min="8490" max="8491" width="14.7109375" style="35" customWidth="1"/>
    <col min="8492" max="8492" width="16.7109375" style="35" customWidth="1"/>
    <col min="8493" max="8497" width="14.7109375" style="35" customWidth="1"/>
    <col min="8498" max="8498" width="16.5703125" style="35" customWidth="1"/>
    <col min="8499" max="8499" width="14.28515625" style="35" customWidth="1"/>
    <col min="8500" max="8500" width="15" style="35" customWidth="1"/>
    <col min="8501" max="8501" width="16.5703125" style="35" customWidth="1"/>
    <col min="8502" max="8503" width="14.7109375" style="35" customWidth="1"/>
    <col min="8504" max="8504" width="16.7109375" style="35" customWidth="1"/>
    <col min="8505" max="8506" width="14.7109375" style="35" customWidth="1"/>
    <col min="8507" max="8507" width="16.5703125" style="35" customWidth="1"/>
    <col min="8508" max="8508" width="18.140625" style="35" customWidth="1"/>
    <col min="8509" max="8718" width="9.140625" style="35"/>
    <col min="8719" max="8719" width="3.140625" style="35" customWidth="1"/>
    <col min="8720" max="8720" width="13.42578125" style="35" customWidth="1"/>
    <col min="8721" max="8721" width="26.28515625" style="35" customWidth="1"/>
    <col min="8722" max="8723" width="17.7109375" style="35" customWidth="1"/>
    <col min="8724" max="8724" width="20.7109375" style="35" customWidth="1"/>
    <col min="8725" max="8726" width="14.7109375" style="35" customWidth="1"/>
    <col min="8727" max="8727" width="16.42578125" style="35" customWidth="1"/>
    <col min="8728" max="8729" width="14.7109375" style="35" customWidth="1"/>
    <col min="8730" max="8730" width="16.7109375" style="35" customWidth="1"/>
    <col min="8731" max="8732" width="14.7109375" style="35" customWidth="1"/>
    <col min="8733" max="8733" width="16.7109375" style="35" customWidth="1"/>
    <col min="8734" max="8735" width="14.7109375" style="35" customWidth="1"/>
    <col min="8736" max="8736" width="16.140625" style="35" customWidth="1"/>
    <col min="8737" max="8738" width="14.7109375" style="35" customWidth="1"/>
    <col min="8739" max="8739" width="15.7109375" style="35" customWidth="1"/>
    <col min="8740" max="8741" width="14.7109375" style="35" customWidth="1"/>
    <col min="8742" max="8742" width="16.7109375" style="35" customWidth="1"/>
    <col min="8743" max="8744" width="14.7109375" style="35" customWidth="1"/>
    <col min="8745" max="8745" width="17.7109375" style="35" customWidth="1"/>
    <col min="8746" max="8747" width="14.7109375" style="35" customWidth="1"/>
    <col min="8748" max="8748" width="16.7109375" style="35" customWidth="1"/>
    <col min="8749" max="8753" width="14.7109375" style="35" customWidth="1"/>
    <col min="8754" max="8754" width="16.5703125" style="35" customWidth="1"/>
    <col min="8755" max="8755" width="14.28515625" style="35" customWidth="1"/>
    <col min="8756" max="8756" width="15" style="35" customWidth="1"/>
    <col min="8757" max="8757" width="16.5703125" style="35" customWidth="1"/>
    <col min="8758" max="8759" width="14.7109375" style="35" customWidth="1"/>
    <col min="8760" max="8760" width="16.7109375" style="35" customWidth="1"/>
    <col min="8761" max="8762" width="14.7109375" style="35" customWidth="1"/>
    <col min="8763" max="8763" width="16.5703125" style="35" customWidth="1"/>
    <col min="8764" max="8764" width="18.140625" style="35" customWidth="1"/>
    <col min="8765" max="8974" width="9.140625" style="35"/>
    <col min="8975" max="8975" width="3.140625" style="35" customWidth="1"/>
    <col min="8976" max="8976" width="13.42578125" style="35" customWidth="1"/>
    <col min="8977" max="8977" width="26.28515625" style="35" customWidth="1"/>
    <col min="8978" max="8979" width="17.7109375" style="35" customWidth="1"/>
    <col min="8980" max="8980" width="20.7109375" style="35" customWidth="1"/>
    <col min="8981" max="8982" width="14.7109375" style="35" customWidth="1"/>
    <col min="8983" max="8983" width="16.42578125" style="35" customWidth="1"/>
    <col min="8984" max="8985" width="14.7109375" style="35" customWidth="1"/>
    <col min="8986" max="8986" width="16.7109375" style="35" customWidth="1"/>
    <col min="8987" max="8988" width="14.7109375" style="35" customWidth="1"/>
    <col min="8989" max="8989" width="16.7109375" style="35" customWidth="1"/>
    <col min="8990" max="8991" width="14.7109375" style="35" customWidth="1"/>
    <col min="8992" max="8992" width="16.140625" style="35" customWidth="1"/>
    <col min="8993" max="8994" width="14.7109375" style="35" customWidth="1"/>
    <col min="8995" max="8995" width="15.7109375" style="35" customWidth="1"/>
    <col min="8996" max="8997" width="14.7109375" style="35" customWidth="1"/>
    <col min="8998" max="8998" width="16.7109375" style="35" customWidth="1"/>
    <col min="8999" max="9000" width="14.7109375" style="35" customWidth="1"/>
    <col min="9001" max="9001" width="17.7109375" style="35" customWidth="1"/>
    <col min="9002" max="9003" width="14.7109375" style="35" customWidth="1"/>
    <col min="9004" max="9004" width="16.7109375" style="35" customWidth="1"/>
    <col min="9005" max="9009" width="14.7109375" style="35" customWidth="1"/>
    <col min="9010" max="9010" width="16.5703125" style="35" customWidth="1"/>
    <col min="9011" max="9011" width="14.28515625" style="35" customWidth="1"/>
    <col min="9012" max="9012" width="15" style="35" customWidth="1"/>
    <col min="9013" max="9013" width="16.5703125" style="35" customWidth="1"/>
    <col min="9014" max="9015" width="14.7109375" style="35" customWidth="1"/>
    <col min="9016" max="9016" width="16.7109375" style="35" customWidth="1"/>
    <col min="9017" max="9018" width="14.7109375" style="35" customWidth="1"/>
    <col min="9019" max="9019" width="16.5703125" style="35" customWidth="1"/>
    <col min="9020" max="9020" width="18.140625" style="35" customWidth="1"/>
    <col min="9021" max="9230" width="9.140625" style="35"/>
    <col min="9231" max="9231" width="3.140625" style="35" customWidth="1"/>
    <col min="9232" max="9232" width="13.42578125" style="35" customWidth="1"/>
    <col min="9233" max="9233" width="26.28515625" style="35" customWidth="1"/>
    <col min="9234" max="9235" width="17.7109375" style="35" customWidth="1"/>
    <col min="9236" max="9236" width="20.7109375" style="35" customWidth="1"/>
    <col min="9237" max="9238" width="14.7109375" style="35" customWidth="1"/>
    <col min="9239" max="9239" width="16.42578125" style="35" customWidth="1"/>
    <col min="9240" max="9241" width="14.7109375" style="35" customWidth="1"/>
    <col min="9242" max="9242" width="16.7109375" style="35" customWidth="1"/>
    <col min="9243" max="9244" width="14.7109375" style="35" customWidth="1"/>
    <col min="9245" max="9245" width="16.7109375" style="35" customWidth="1"/>
    <col min="9246" max="9247" width="14.7109375" style="35" customWidth="1"/>
    <col min="9248" max="9248" width="16.140625" style="35" customWidth="1"/>
    <col min="9249" max="9250" width="14.7109375" style="35" customWidth="1"/>
    <col min="9251" max="9251" width="15.7109375" style="35" customWidth="1"/>
    <col min="9252" max="9253" width="14.7109375" style="35" customWidth="1"/>
    <col min="9254" max="9254" width="16.7109375" style="35" customWidth="1"/>
    <col min="9255" max="9256" width="14.7109375" style="35" customWidth="1"/>
    <col min="9257" max="9257" width="17.7109375" style="35" customWidth="1"/>
    <col min="9258" max="9259" width="14.7109375" style="35" customWidth="1"/>
    <col min="9260" max="9260" width="16.7109375" style="35" customWidth="1"/>
    <col min="9261" max="9265" width="14.7109375" style="35" customWidth="1"/>
    <col min="9266" max="9266" width="16.5703125" style="35" customWidth="1"/>
    <col min="9267" max="9267" width="14.28515625" style="35" customWidth="1"/>
    <col min="9268" max="9268" width="15" style="35" customWidth="1"/>
    <col min="9269" max="9269" width="16.5703125" style="35" customWidth="1"/>
    <col min="9270" max="9271" width="14.7109375" style="35" customWidth="1"/>
    <col min="9272" max="9272" width="16.7109375" style="35" customWidth="1"/>
    <col min="9273" max="9274" width="14.7109375" style="35" customWidth="1"/>
    <col min="9275" max="9275" width="16.5703125" style="35" customWidth="1"/>
    <col min="9276" max="9276" width="18.140625" style="35" customWidth="1"/>
    <col min="9277" max="9486" width="9.140625" style="35"/>
    <col min="9487" max="9487" width="3.140625" style="35" customWidth="1"/>
    <col min="9488" max="9488" width="13.42578125" style="35" customWidth="1"/>
    <col min="9489" max="9489" width="26.28515625" style="35" customWidth="1"/>
    <col min="9490" max="9491" width="17.7109375" style="35" customWidth="1"/>
    <col min="9492" max="9492" width="20.7109375" style="35" customWidth="1"/>
    <col min="9493" max="9494" width="14.7109375" style="35" customWidth="1"/>
    <col min="9495" max="9495" width="16.42578125" style="35" customWidth="1"/>
    <col min="9496" max="9497" width="14.7109375" style="35" customWidth="1"/>
    <col min="9498" max="9498" width="16.7109375" style="35" customWidth="1"/>
    <col min="9499" max="9500" width="14.7109375" style="35" customWidth="1"/>
    <col min="9501" max="9501" width="16.7109375" style="35" customWidth="1"/>
    <col min="9502" max="9503" width="14.7109375" style="35" customWidth="1"/>
    <col min="9504" max="9504" width="16.140625" style="35" customWidth="1"/>
    <col min="9505" max="9506" width="14.7109375" style="35" customWidth="1"/>
    <col min="9507" max="9507" width="15.7109375" style="35" customWidth="1"/>
    <col min="9508" max="9509" width="14.7109375" style="35" customWidth="1"/>
    <col min="9510" max="9510" width="16.7109375" style="35" customWidth="1"/>
    <col min="9511" max="9512" width="14.7109375" style="35" customWidth="1"/>
    <col min="9513" max="9513" width="17.7109375" style="35" customWidth="1"/>
    <col min="9514" max="9515" width="14.7109375" style="35" customWidth="1"/>
    <col min="9516" max="9516" width="16.7109375" style="35" customWidth="1"/>
    <col min="9517" max="9521" width="14.7109375" style="35" customWidth="1"/>
    <col min="9522" max="9522" width="16.5703125" style="35" customWidth="1"/>
    <col min="9523" max="9523" width="14.28515625" style="35" customWidth="1"/>
    <col min="9524" max="9524" width="15" style="35" customWidth="1"/>
    <col min="9525" max="9525" width="16.5703125" style="35" customWidth="1"/>
    <col min="9526" max="9527" width="14.7109375" style="35" customWidth="1"/>
    <col min="9528" max="9528" width="16.7109375" style="35" customWidth="1"/>
    <col min="9529" max="9530" width="14.7109375" style="35" customWidth="1"/>
    <col min="9531" max="9531" width="16.5703125" style="35" customWidth="1"/>
    <col min="9532" max="9532" width="18.140625" style="35" customWidth="1"/>
    <col min="9533" max="9742" width="9.140625" style="35"/>
    <col min="9743" max="9743" width="3.140625" style="35" customWidth="1"/>
    <col min="9744" max="9744" width="13.42578125" style="35" customWidth="1"/>
    <col min="9745" max="9745" width="26.28515625" style="35" customWidth="1"/>
    <col min="9746" max="9747" width="17.7109375" style="35" customWidth="1"/>
    <col min="9748" max="9748" width="20.7109375" style="35" customWidth="1"/>
    <col min="9749" max="9750" width="14.7109375" style="35" customWidth="1"/>
    <col min="9751" max="9751" width="16.42578125" style="35" customWidth="1"/>
    <col min="9752" max="9753" width="14.7109375" style="35" customWidth="1"/>
    <col min="9754" max="9754" width="16.7109375" style="35" customWidth="1"/>
    <col min="9755" max="9756" width="14.7109375" style="35" customWidth="1"/>
    <col min="9757" max="9757" width="16.7109375" style="35" customWidth="1"/>
    <col min="9758" max="9759" width="14.7109375" style="35" customWidth="1"/>
    <col min="9760" max="9760" width="16.140625" style="35" customWidth="1"/>
    <col min="9761" max="9762" width="14.7109375" style="35" customWidth="1"/>
    <col min="9763" max="9763" width="15.7109375" style="35" customWidth="1"/>
    <col min="9764" max="9765" width="14.7109375" style="35" customWidth="1"/>
    <col min="9766" max="9766" width="16.7109375" style="35" customWidth="1"/>
    <col min="9767" max="9768" width="14.7109375" style="35" customWidth="1"/>
    <col min="9769" max="9769" width="17.7109375" style="35" customWidth="1"/>
    <col min="9770" max="9771" width="14.7109375" style="35" customWidth="1"/>
    <col min="9772" max="9772" width="16.7109375" style="35" customWidth="1"/>
    <col min="9773" max="9777" width="14.7109375" style="35" customWidth="1"/>
    <col min="9778" max="9778" width="16.5703125" style="35" customWidth="1"/>
    <col min="9779" max="9779" width="14.28515625" style="35" customWidth="1"/>
    <col min="9780" max="9780" width="15" style="35" customWidth="1"/>
    <col min="9781" max="9781" width="16.5703125" style="35" customWidth="1"/>
    <col min="9782" max="9783" width="14.7109375" style="35" customWidth="1"/>
    <col min="9784" max="9784" width="16.7109375" style="35" customWidth="1"/>
    <col min="9785" max="9786" width="14.7109375" style="35" customWidth="1"/>
    <col min="9787" max="9787" width="16.5703125" style="35" customWidth="1"/>
    <col min="9788" max="9788" width="18.140625" style="35" customWidth="1"/>
    <col min="9789" max="9998" width="9.140625" style="35"/>
    <col min="9999" max="9999" width="3.140625" style="35" customWidth="1"/>
    <col min="10000" max="10000" width="13.42578125" style="35" customWidth="1"/>
    <col min="10001" max="10001" width="26.28515625" style="35" customWidth="1"/>
    <col min="10002" max="10003" width="17.7109375" style="35" customWidth="1"/>
    <col min="10004" max="10004" width="20.7109375" style="35" customWidth="1"/>
    <col min="10005" max="10006" width="14.7109375" style="35" customWidth="1"/>
    <col min="10007" max="10007" width="16.42578125" style="35" customWidth="1"/>
    <col min="10008" max="10009" width="14.7109375" style="35" customWidth="1"/>
    <col min="10010" max="10010" width="16.7109375" style="35" customWidth="1"/>
    <col min="10011" max="10012" width="14.7109375" style="35" customWidth="1"/>
    <col min="10013" max="10013" width="16.7109375" style="35" customWidth="1"/>
    <col min="10014" max="10015" width="14.7109375" style="35" customWidth="1"/>
    <col min="10016" max="10016" width="16.140625" style="35" customWidth="1"/>
    <col min="10017" max="10018" width="14.7109375" style="35" customWidth="1"/>
    <col min="10019" max="10019" width="15.7109375" style="35" customWidth="1"/>
    <col min="10020" max="10021" width="14.7109375" style="35" customWidth="1"/>
    <col min="10022" max="10022" width="16.7109375" style="35" customWidth="1"/>
    <col min="10023" max="10024" width="14.7109375" style="35" customWidth="1"/>
    <col min="10025" max="10025" width="17.7109375" style="35" customWidth="1"/>
    <col min="10026" max="10027" width="14.7109375" style="35" customWidth="1"/>
    <col min="10028" max="10028" width="16.7109375" style="35" customWidth="1"/>
    <col min="10029" max="10033" width="14.7109375" style="35" customWidth="1"/>
    <col min="10034" max="10034" width="16.5703125" style="35" customWidth="1"/>
    <col min="10035" max="10035" width="14.28515625" style="35" customWidth="1"/>
    <col min="10036" max="10036" width="15" style="35" customWidth="1"/>
    <col min="10037" max="10037" width="16.5703125" style="35" customWidth="1"/>
    <col min="10038" max="10039" width="14.7109375" style="35" customWidth="1"/>
    <col min="10040" max="10040" width="16.7109375" style="35" customWidth="1"/>
    <col min="10041" max="10042" width="14.7109375" style="35" customWidth="1"/>
    <col min="10043" max="10043" width="16.5703125" style="35" customWidth="1"/>
    <col min="10044" max="10044" width="18.140625" style="35" customWidth="1"/>
    <col min="10045" max="10254" width="9.140625" style="35"/>
    <col min="10255" max="10255" width="3.140625" style="35" customWidth="1"/>
    <col min="10256" max="10256" width="13.42578125" style="35" customWidth="1"/>
    <col min="10257" max="10257" width="26.28515625" style="35" customWidth="1"/>
    <col min="10258" max="10259" width="17.7109375" style="35" customWidth="1"/>
    <col min="10260" max="10260" width="20.7109375" style="35" customWidth="1"/>
    <col min="10261" max="10262" width="14.7109375" style="35" customWidth="1"/>
    <col min="10263" max="10263" width="16.42578125" style="35" customWidth="1"/>
    <col min="10264" max="10265" width="14.7109375" style="35" customWidth="1"/>
    <col min="10266" max="10266" width="16.7109375" style="35" customWidth="1"/>
    <col min="10267" max="10268" width="14.7109375" style="35" customWidth="1"/>
    <col min="10269" max="10269" width="16.7109375" style="35" customWidth="1"/>
    <col min="10270" max="10271" width="14.7109375" style="35" customWidth="1"/>
    <col min="10272" max="10272" width="16.140625" style="35" customWidth="1"/>
    <col min="10273" max="10274" width="14.7109375" style="35" customWidth="1"/>
    <col min="10275" max="10275" width="15.7109375" style="35" customWidth="1"/>
    <col min="10276" max="10277" width="14.7109375" style="35" customWidth="1"/>
    <col min="10278" max="10278" width="16.7109375" style="35" customWidth="1"/>
    <col min="10279" max="10280" width="14.7109375" style="35" customWidth="1"/>
    <col min="10281" max="10281" width="17.7109375" style="35" customWidth="1"/>
    <col min="10282" max="10283" width="14.7109375" style="35" customWidth="1"/>
    <col min="10284" max="10284" width="16.7109375" style="35" customWidth="1"/>
    <col min="10285" max="10289" width="14.7109375" style="35" customWidth="1"/>
    <col min="10290" max="10290" width="16.5703125" style="35" customWidth="1"/>
    <col min="10291" max="10291" width="14.28515625" style="35" customWidth="1"/>
    <col min="10292" max="10292" width="15" style="35" customWidth="1"/>
    <col min="10293" max="10293" width="16.5703125" style="35" customWidth="1"/>
    <col min="10294" max="10295" width="14.7109375" style="35" customWidth="1"/>
    <col min="10296" max="10296" width="16.7109375" style="35" customWidth="1"/>
    <col min="10297" max="10298" width="14.7109375" style="35" customWidth="1"/>
    <col min="10299" max="10299" width="16.5703125" style="35" customWidth="1"/>
    <col min="10300" max="10300" width="18.140625" style="35" customWidth="1"/>
    <col min="10301" max="10510" width="9.140625" style="35"/>
    <col min="10511" max="10511" width="3.140625" style="35" customWidth="1"/>
    <col min="10512" max="10512" width="13.42578125" style="35" customWidth="1"/>
    <col min="10513" max="10513" width="26.28515625" style="35" customWidth="1"/>
    <col min="10514" max="10515" width="17.7109375" style="35" customWidth="1"/>
    <col min="10516" max="10516" width="20.7109375" style="35" customWidth="1"/>
    <col min="10517" max="10518" width="14.7109375" style="35" customWidth="1"/>
    <col min="10519" max="10519" width="16.42578125" style="35" customWidth="1"/>
    <col min="10520" max="10521" width="14.7109375" style="35" customWidth="1"/>
    <col min="10522" max="10522" width="16.7109375" style="35" customWidth="1"/>
    <col min="10523" max="10524" width="14.7109375" style="35" customWidth="1"/>
    <col min="10525" max="10525" width="16.7109375" style="35" customWidth="1"/>
    <col min="10526" max="10527" width="14.7109375" style="35" customWidth="1"/>
    <col min="10528" max="10528" width="16.140625" style="35" customWidth="1"/>
    <col min="10529" max="10530" width="14.7109375" style="35" customWidth="1"/>
    <col min="10531" max="10531" width="15.7109375" style="35" customWidth="1"/>
    <col min="10532" max="10533" width="14.7109375" style="35" customWidth="1"/>
    <col min="10534" max="10534" width="16.7109375" style="35" customWidth="1"/>
    <col min="10535" max="10536" width="14.7109375" style="35" customWidth="1"/>
    <col min="10537" max="10537" width="17.7109375" style="35" customWidth="1"/>
    <col min="10538" max="10539" width="14.7109375" style="35" customWidth="1"/>
    <col min="10540" max="10540" width="16.7109375" style="35" customWidth="1"/>
    <col min="10541" max="10545" width="14.7109375" style="35" customWidth="1"/>
    <col min="10546" max="10546" width="16.5703125" style="35" customWidth="1"/>
    <col min="10547" max="10547" width="14.28515625" style="35" customWidth="1"/>
    <col min="10548" max="10548" width="15" style="35" customWidth="1"/>
    <col min="10549" max="10549" width="16.5703125" style="35" customWidth="1"/>
    <col min="10550" max="10551" width="14.7109375" style="35" customWidth="1"/>
    <col min="10552" max="10552" width="16.7109375" style="35" customWidth="1"/>
    <col min="10553" max="10554" width="14.7109375" style="35" customWidth="1"/>
    <col min="10555" max="10555" width="16.5703125" style="35" customWidth="1"/>
    <col min="10556" max="10556" width="18.140625" style="35" customWidth="1"/>
    <col min="10557" max="10766" width="9.140625" style="35"/>
    <col min="10767" max="10767" width="3.140625" style="35" customWidth="1"/>
    <col min="10768" max="10768" width="13.42578125" style="35" customWidth="1"/>
    <col min="10769" max="10769" width="26.28515625" style="35" customWidth="1"/>
    <col min="10770" max="10771" width="17.7109375" style="35" customWidth="1"/>
    <col min="10772" max="10772" width="20.7109375" style="35" customWidth="1"/>
    <col min="10773" max="10774" width="14.7109375" style="35" customWidth="1"/>
    <col min="10775" max="10775" width="16.42578125" style="35" customWidth="1"/>
    <col min="10776" max="10777" width="14.7109375" style="35" customWidth="1"/>
    <col min="10778" max="10778" width="16.7109375" style="35" customWidth="1"/>
    <col min="10779" max="10780" width="14.7109375" style="35" customWidth="1"/>
    <col min="10781" max="10781" width="16.7109375" style="35" customWidth="1"/>
    <col min="10782" max="10783" width="14.7109375" style="35" customWidth="1"/>
    <col min="10784" max="10784" width="16.140625" style="35" customWidth="1"/>
    <col min="10785" max="10786" width="14.7109375" style="35" customWidth="1"/>
    <col min="10787" max="10787" width="15.7109375" style="35" customWidth="1"/>
    <col min="10788" max="10789" width="14.7109375" style="35" customWidth="1"/>
    <col min="10790" max="10790" width="16.7109375" style="35" customWidth="1"/>
    <col min="10791" max="10792" width="14.7109375" style="35" customWidth="1"/>
    <col min="10793" max="10793" width="17.7109375" style="35" customWidth="1"/>
    <col min="10794" max="10795" width="14.7109375" style="35" customWidth="1"/>
    <col min="10796" max="10796" width="16.7109375" style="35" customWidth="1"/>
    <col min="10797" max="10801" width="14.7109375" style="35" customWidth="1"/>
    <col min="10802" max="10802" width="16.5703125" style="35" customWidth="1"/>
    <col min="10803" max="10803" width="14.28515625" style="35" customWidth="1"/>
    <col min="10804" max="10804" width="15" style="35" customWidth="1"/>
    <col min="10805" max="10805" width="16.5703125" style="35" customWidth="1"/>
    <col min="10806" max="10807" width="14.7109375" style="35" customWidth="1"/>
    <col min="10808" max="10808" width="16.7109375" style="35" customWidth="1"/>
    <col min="10809" max="10810" width="14.7109375" style="35" customWidth="1"/>
    <col min="10811" max="10811" width="16.5703125" style="35" customWidth="1"/>
    <col min="10812" max="10812" width="18.140625" style="35" customWidth="1"/>
    <col min="10813" max="11022" width="9.140625" style="35"/>
    <col min="11023" max="11023" width="3.140625" style="35" customWidth="1"/>
    <col min="11024" max="11024" width="13.42578125" style="35" customWidth="1"/>
    <col min="11025" max="11025" width="26.28515625" style="35" customWidth="1"/>
    <col min="11026" max="11027" width="17.7109375" style="35" customWidth="1"/>
    <col min="11028" max="11028" width="20.7109375" style="35" customWidth="1"/>
    <col min="11029" max="11030" width="14.7109375" style="35" customWidth="1"/>
    <col min="11031" max="11031" width="16.42578125" style="35" customWidth="1"/>
    <col min="11032" max="11033" width="14.7109375" style="35" customWidth="1"/>
    <col min="11034" max="11034" width="16.7109375" style="35" customWidth="1"/>
    <col min="11035" max="11036" width="14.7109375" style="35" customWidth="1"/>
    <col min="11037" max="11037" width="16.7109375" style="35" customWidth="1"/>
    <col min="11038" max="11039" width="14.7109375" style="35" customWidth="1"/>
    <col min="11040" max="11040" width="16.140625" style="35" customWidth="1"/>
    <col min="11041" max="11042" width="14.7109375" style="35" customWidth="1"/>
    <col min="11043" max="11043" width="15.7109375" style="35" customWidth="1"/>
    <col min="11044" max="11045" width="14.7109375" style="35" customWidth="1"/>
    <col min="11046" max="11046" width="16.7109375" style="35" customWidth="1"/>
    <col min="11047" max="11048" width="14.7109375" style="35" customWidth="1"/>
    <col min="11049" max="11049" width="17.7109375" style="35" customWidth="1"/>
    <col min="11050" max="11051" width="14.7109375" style="35" customWidth="1"/>
    <col min="11052" max="11052" width="16.7109375" style="35" customWidth="1"/>
    <col min="11053" max="11057" width="14.7109375" style="35" customWidth="1"/>
    <col min="11058" max="11058" width="16.5703125" style="35" customWidth="1"/>
    <col min="11059" max="11059" width="14.28515625" style="35" customWidth="1"/>
    <col min="11060" max="11060" width="15" style="35" customWidth="1"/>
    <col min="11061" max="11061" width="16.5703125" style="35" customWidth="1"/>
    <col min="11062" max="11063" width="14.7109375" style="35" customWidth="1"/>
    <col min="11064" max="11064" width="16.7109375" style="35" customWidth="1"/>
    <col min="11065" max="11066" width="14.7109375" style="35" customWidth="1"/>
    <col min="11067" max="11067" width="16.5703125" style="35" customWidth="1"/>
    <col min="11068" max="11068" width="18.140625" style="35" customWidth="1"/>
    <col min="11069" max="11278" width="9.140625" style="35"/>
    <col min="11279" max="11279" width="3.140625" style="35" customWidth="1"/>
    <col min="11280" max="11280" width="13.42578125" style="35" customWidth="1"/>
    <col min="11281" max="11281" width="26.28515625" style="35" customWidth="1"/>
    <col min="11282" max="11283" width="17.7109375" style="35" customWidth="1"/>
    <col min="11284" max="11284" width="20.7109375" style="35" customWidth="1"/>
    <col min="11285" max="11286" width="14.7109375" style="35" customWidth="1"/>
    <col min="11287" max="11287" width="16.42578125" style="35" customWidth="1"/>
    <col min="11288" max="11289" width="14.7109375" style="35" customWidth="1"/>
    <col min="11290" max="11290" width="16.7109375" style="35" customWidth="1"/>
    <col min="11291" max="11292" width="14.7109375" style="35" customWidth="1"/>
    <col min="11293" max="11293" width="16.7109375" style="35" customWidth="1"/>
    <col min="11294" max="11295" width="14.7109375" style="35" customWidth="1"/>
    <col min="11296" max="11296" width="16.140625" style="35" customWidth="1"/>
    <col min="11297" max="11298" width="14.7109375" style="35" customWidth="1"/>
    <col min="11299" max="11299" width="15.7109375" style="35" customWidth="1"/>
    <col min="11300" max="11301" width="14.7109375" style="35" customWidth="1"/>
    <col min="11302" max="11302" width="16.7109375" style="35" customWidth="1"/>
    <col min="11303" max="11304" width="14.7109375" style="35" customWidth="1"/>
    <col min="11305" max="11305" width="17.7109375" style="35" customWidth="1"/>
    <col min="11306" max="11307" width="14.7109375" style="35" customWidth="1"/>
    <col min="11308" max="11308" width="16.7109375" style="35" customWidth="1"/>
    <col min="11309" max="11313" width="14.7109375" style="35" customWidth="1"/>
    <col min="11314" max="11314" width="16.5703125" style="35" customWidth="1"/>
    <col min="11315" max="11315" width="14.28515625" style="35" customWidth="1"/>
    <col min="11316" max="11316" width="15" style="35" customWidth="1"/>
    <col min="11317" max="11317" width="16.5703125" style="35" customWidth="1"/>
    <col min="11318" max="11319" width="14.7109375" style="35" customWidth="1"/>
    <col min="11320" max="11320" width="16.7109375" style="35" customWidth="1"/>
    <col min="11321" max="11322" width="14.7109375" style="35" customWidth="1"/>
    <col min="11323" max="11323" width="16.5703125" style="35" customWidth="1"/>
    <col min="11324" max="11324" width="18.140625" style="35" customWidth="1"/>
    <col min="11325" max="11534" width="9.140625" style="35"/>
    <col min="11535" max="11535" width="3.140625" style="35" customWidth="1"/>
    <col min="11536" max="11536" width="13.42578125" style="35" customWidth="1"/>
    <col min="11537" max="11537" width="26.28515625" style="35" customWidth="1"/>
    <col min="11538" max="11539" width="17.7109375" style="35" customWidth="1"/>
    <col min="11540" max="11540" width="20.7109375" style="35" customWidth="1"/>
    <col min="11541" max="11542" width="14.7109375" style="35" customWidth="1"/>
    <col min="11543" max="11543" width="16.42578125" style="35" customWidth="1"/>
    <col min="11544" max="11545" width="14.7109375" style="35" customWidth="1"/>
    <col min="11546" max="11546" width="16.7109375" style="35" customWidth="1"/>
    <col min="11547" max="11548" width="14.7109375" style="35" customWidth="1"/>
    <col min="11549" max="11549" width="16.7109375" style="35" customWidth="1"/>
    <col min="11550" max="11551" width="14.7109375" style="35" customWidth="1"/>
    <col min="11552" max="11552" width="16.140625" style="35" customWidth="1"/>
    <col min="11553" max="11554" width="14.7109375" style="35" customWidth="1"/>
    <col min="11555" max="11555" width="15.7109375" style="35" customWidth="1"/>
    <col min="11556" max="11557" width="14.7109375" style="35" customWidth="1"/>
    <col min="11558" max="11558" width="16.7109375" style="35" customWidth="1"/>
    <col min="11559" max="11560" width="14.7109375" style="35" customWidth="1"/>
    <col min="11561" max="11561" width="17.7109375" style="35" customWidth="1"/>
    <col min="11562" max="11563" width="14.7109375" style="35" customWidth="1"/>
    <col min="11564" max="11564" width="16.7109375" style="35" customWidth="1"/>
    <col min="11565" max="11569" width="14.7109375" style="35" customWidth="1"/>
    <col min="11570" max="11570" width="16.5703125" style="35" customWidth="1"/>
    <col min="11571" max="11571" width="14.28515625" style="35" customWidth="1"/>
    <col min="11572" max="11572" width="15" style="35" customWidth="1"/>
    <col min="11573" max="11573" width="16.5703125" style="35" customWidth="1"/>
    <col min="11574" max="11575" width="14.7109375" style="35" customWidth="1"/>
    <col min="11576" max="11576" width="16.7109375" style="35" customWidth="1"/>
    <col min="11577" max="11578" width="14.7109375" style="35" customWidth="1"/>
    <col min="11579" max="11579" width="16.5703125" style="35" customWidth="1"/>
    <col min="11580" max="11580" width="18.140625" style="35" customWidth="1"/>
    <col min="11581" max="11790" width="9.140625" style="35"/>
    <col min="11791" max="11791" width="3.140625" style="35" customWidth="1"/>
    <col min="11792" max="11792" width="13.42578125" style="35" customWidth="1"/>
    <col min="11793" max="11793" width="26.28515625" style="35" customWidth="1"/>
    <col min="11794" max="11795" width="17.7109375" style="35" customWidth="1"/>
    <col min="11796" max="11796" width="20.7109375" style="35" customWidth="1"/>
    <col min="11797" max="11798" width="14.7109375" style="35" customWidth="1"/>
    <col min="11799" max="11799" width="16.42578125" style="35" customWidth="1"/>
    <col min="11800" max="11801" width="14.7109375" style="35" customWidth="1"/>
    <col min="11802" max="11802" width="16.7109375" style="35" customWidth="1"/>
    <col min="11803" max="11804" width="14.7109375" style="35" customWidth="1"/>
    <col min="11805" max="11805" width="16.7109375" style="35" customWidth="1"/>
    <col min="11806" max="11807" width="14.7109375" style="35" customWidth="1"/>
    <col min="11808" max="11808" width="16.140625" style="35" customWidth="1"/>
    <col min="11809" max="11810" width="14.7109375" style="35" customWidth="1"/>
    <col min="11811" max="11811" width="15.7109375" style="35" customWidth="1"/>
    <col min="11812" max="11813" width="14.7109375" style="35" customWidth="1"/>
    <col min="11814" max="11814" width="16.7109375" style="35" customWidth="1"/>
    <col min="11815" max="11816" width="14.7109375" style="35" customWidth="1"/>
    <col min="11817" max="11817" width="17.7109375" style="35" customWidth="1"/>
    <col min="11818" max="11819" width="14.7109375" style="35" customWidth="1"/>
    <col min="11820" max="11820" width="16.7109375" style="35" customWidth="1"/>
    <col min="11821" max="11825" width="14.7109375" style="35" customWidth="1"/>
    <col min="11826" max="11826" width="16.5703125" style="35" customWidth="1"/>
    <col min="11827" max="11827" width="14.28515625" style="35" customWidth="1"/>
    <col min="11828" max="11828" width="15" style="35" customWidth="1"/>
    <col min="11829" max="11829" width="16.5703125" style="35" customWidth="1"/>
    <col min="11830" max="11831" width="14.7109375" style="35" customWidth="1"/>
    <col min="11832" max="11832" width="16.7109375" style="35" customWidth="1"/>
    <col min="11833" max="11834" width="14.7109375" style="35" customWidth="1"/>
    <col min="11835" max="11835" width="16.5703125" style="35" customWidth="1"/>
    <col min="11836" max="11836" width="18.140625" style="35" customWidth="1"/>
    <col min="11837" max="12046" width="9.140625" style="35"/>
    <col min="12047" max="12047" width="3.140625" style="35" customWidth="1"/>
    <col min="12048" max="12048" width="13.42578125" style="35" customWidth="1"/>
    <col min="12049" max="12049" width="26.28515625" style="35" customWidth="1"/>
    <col min="12050" max="12051" width="17.7109375" style="35" customWidth="1"/>
    <col min="12052" max="12052" width="20.7109375" style="35" customWidth="1"/>
    <col min="12053" max="12054" width="14.7109375" style="35" customWidth="1"/>
    <col min="12055" max="12055" width="16.42578125" style="35" customWidth="1"/>
    <col min="12056" max="12057" width="14.7109375" style="35" customWidth="1"/>
    <col min="12058" max="12058" width="16.7109375" style="35" customWidth="1"/>
    <col min="12059" max="12060" width="14.7109375" style="35" customWidth="1"/>
    <col min="12061" max="12061" width="16.7109375" style="35" customWidth="1"/>
    <col min="12062" max="12063" width="14.7109375" style="35" customWidth="1"/>
    <col min="12064" max="12064" width="16.140625" style="35" customWidth="1"/>
    <col min="12065" max="12066" width="14.7109375" style="35" customWidth="1"/>
    <col min="12067" max="12067" width="15.7109375" style="35" customWidth="1"/>
    <col min="12068" max="12069" width="14.7109375" style="35" customWidth="1"/>
    <col min="12070" max="12070" width="16.7109375" style="35" customWidth="1"/>
    <col min="12071" max="12072" width="14.7109375" style="35" customWidth="1"/>
    <col min="12073" max="12073" width="17.7109375" style="35" customWidth="1"/>
    <col min="12074" max="12075" width="14.7109375" style="35" customWidth="1"/>
    <col min="12076" max="12076" width="16.7109375" style="35" customWidth="1"/>
    <col min="12077" max="12081" width="14.7109375" style="35" customWidth="1"/>
    <col min="12082" max="12082" width="16.5703125" style="35" customWidth="1"/>
    <col min="12083" max="12083" width="14.28515625" style="35" customWidth="1"/>
    <col min="12084" max="12084" width="15" style="35" customWidth="1"/>
    <col min="12085" max="12085" width="16.5703125" style="35" customWidth="1"/>
    <col min="12086" max="12087" width="14.7109375" style="35" customWidth="1"/>
    <col min="12088" max="12088" width="16.7109375" style="35" customWidth="1"/>
    <col min="12089" max="12090" width="14.7109375" style="35" customWidth="1"/>
    <col min="12091" max="12091" width="16.5703125" style="35" customWidth="1"/>
    <col min="12092" max="12092" width="18.140625" style="35" customWidth="1"/>
    <col min="12093" max="12302" width="9.140625" style="35"/>
    <col min="12303" max="12303" width="3.140625" style="35" customWidth="1"/>
    <col min="12304" max="12304" width="13.42578125" style="35" customWidth="1"/>
    <col min="12305" max="12305" width="26.28515625" style="35" customWidth="1"/>
    <col min="12306" max="12307" width="17.7109375" style="35" customWidth="1"/>
    <col min="12308" max="12308" width="20.7109375" style="35" customWidth="1"/>
    <col min="12309" max="12310" width="14.7109375" style="35" customWidth="1"/>
    <col min="12311" max="12311" width="16.42578125" style="35" customWidth="1"/>
    <col min="12312" max="12313" width="14.7109375" style="35" customWidth="1"/>
    <col min="12314" max="12314" width="16.7109375" style="35" customWidth="1"/>
    <col min="12315" max="12316" width="14.7109375" style="35" customWidth="1"/>
    <col min="12317" max="12317" width="16.7109375" style="35" customWidth="1"/>
    <col min="12318" max="12319" width="14.7109375" style="35" customWidth="1"/>
    <col min="12320" max="12320" width="16.140625" style="35" customWidth="1"/>
    <col min="12321" max="12322" width="14.7109375" style="35" customWidth="1"/>
    <col min="12323" max="12323" width="15.7109375" style="35" customWidth="1"/>
    <col min="12324" max="12325" width="14.7109375" style="35" customWidth="1"/>
    <col min="12326" max="12326" width="16.7109375" style="35" customWidth="1"/>
    <col min="12327" max="12328" width="14.7109375" style="35" customWidth="1"/>
    <col min="12329" max="12329" width="17.7109375" style="35" customWidth="1"/>
    <col min="12330" max="12331" width="14.7109375" style="35" customWidth="1"/>
    <col min="12332" max="12332" width="16.7109375" style="35" customWidth="1"/>
    <col min="12333" max="12337" width="14.7109375" style="35" customWidth="1"/>
    <col min="12338" max="12338" width="16.5703125" style="35" customWidth="1"/>
    <col min="12339" max="12339" width="14.28515625" style="35" customWidth="1"/>
    <col min="12340" max="12340" width="15" style="35" customWidth="1"/>
    <col min="12341" max="12341" width="16.5703125" style="35" customWidth="1"/>
    <col min="12342" max="12343" width="14.7109375" style="35" customWidth="1"/>
    <col min="12344" max="12344" width="16.7109375" style="35" customWidth="1"/>
    <col min="12345" max="12346" width="14.7109375" style="35" customWidth="1"/>
    <col min="12347" max="12347" width="16.5703125" style="35" customWidth="1"/>
    <col min="12348" max="12348" width="18.140625" style="35" customWidth="1"/>
    <col min="12349" max="12558" width="9.140625" style="35"/>
    <col min="12559" max="12559" width="3.140625" style="35" customWidth="1"/>
    <col min="12560" max="12560" width="13.42578125" style="35" customWidth="1"/>
    <col min="12561" max="12561" width="26.28515625" style="35" customWidth="1"/>
    <col min="12562" max="12563" width="17.7109375" style="35" customWidth="1"/>
    <col min="12564" max="12564" width="20.7109375" style="35" customWidth="1"/>
    <col min="12565" max="12566" width="14.7109375" style="35" customWidth="1"/>
    <col min="12567" max="12567" width="16.42578125" style="35" customWidth="1"/>
    <col min="12568" max="12569" width="14.7109375" style="35" customWidth="1"/>
    <col min="12570" max="12570" width="16.7109375" style="35" customWidth="1"/>
    <col min="12571" max="12572" width="14.7109375" style="35" customWidth="1"/>
    <col min="12573" max="12573" width="16.7109375" style="35" customWidth="1"/>
    <col min="12574" max="12575" width="14.7109375" style="35" customWidth="1"/>
    <col min="12576" max="12576" width="16.140625" style="35" customWidth="1"/>
    <col min="12577" max="12578" width="14.7109375" style="35" customWidth="1"/>
    <col min="12579" max="12579" width="15.7109375" style="35" customWidth="1"/>
    <col min="12580" max="12581" width="14.7109375" style="35" customWidth="1"/>
    <col min="12582" max="12582" width="16.7109375" style="35" customWidth="1"/>
    <col min="12583" max="12584" width="14.7109375" style="35" customWidth="1"/>
    <col min="12585" max="12585" width="17.7109375" style="35" customWidth="1"/>
    <col min="12586" max="12587" width="14.7109375" style="35" customWidth="1"/>
    <col min="12588" max="12588" width="16.7109375" style="35" customWidth="1"/>
    <col min="12589" max="12593" width="14.7109375" style="35" customWidth="1"/>
    <col min="12594" max="12594" width="16.5703125" style="35" customWidth="1"/>
    <col min="12595" max="12595" width="14.28515625" style="35" customWidth="1"/>
    <col min="12596" max="12596" width="15" style="35" customWidth="1"/>
    <col min="12597" max="12597" width="16.5703125" style="35" customWidth="1"/>
    <col min="12598" max="12599" width="14.7109375" style="35" customWidth="1"/>
    <col min="12600" max="12600" width="16.7109375" style="35" customWidth="1"/>
    <col min="12601" max="12602" width="14.7109375" style="35" customWidth="1"/>
    <col min="12603" max="12603" width="16.5703125" style="35" customWidth="1"/>
    <col min="12604" max="12604" width="18.140625" style="35" customWidth="1"/>
    <col min="12605" max="12814" width="9.140625" style="35"/>
    <col min="12815" max="12815" width="3.140625" style="35" customWidth="1"/>
    <col min="12816" max="12816" width="13.42578125" style="35" customWidth="1"/>
    <col min="12817" max="12817" width="26.28515625" style="35" customWidth="1"/>
    <col min="12818" max="12819" width="17.7109375" style="35" customWidth="1"/>
    <col min="12820" max="12820" width="20.7109375" style="35" customWidth="1"/>
    <col min="12821" max="12822" width="14.7109375" style="35" customWidth="1"/>
    <col min="12823" max="12823" width="16.42578125" style="35" customWidth="1"/>
    <col min="12824" max="12825" width="14.7109375" style="35" customWidth="1"/>
    <col min="12826" max="12826" width="16.7109375" style="35" customWidth="1"/>
    <col min="12827" max="12828" width="14.7109375" style="35" customWidth="1"/>
    <col min="12829" max="12829" width="16.7109375" style="35" customWidth="1"/>
    <col min="12830" max="12831" width="14.7109375" style="35" customWidth="1"/>
    <col min="12832" max="12832" width="16.140625" style="35" customWidth="1"/>
    <col min="12833" max="12834" width="14.7109375" style="35" customWidth="1"/>
    <col min="12835" max="12835" width="15.7109375" style="35" customWidth="1"/>
    <col min="12836" max="12837" width="14.7109375" style="35" customWidth="1"/>
    <col min="12838" max="12838" width="16.7109375" style="35" customWidth="1"/>
    <col min="12839" max="12840" width="14.7109375" style="35" customWidth="1"/>
    <col min="12841" max="12841" width="17.7109375" style="35" customWidth="1"/>
    <col min="12842" max="12843" width="14.7109375" style="35" customWidth="1"/>
    <col min="12844" max="12844" width="16.7109375" style="35" customWidth="1"/>
    <col min="12845" max="12849" width="14.7109375" style="35" customWidth="1"/>
    <col min="12850" max="12850" width="16.5703125" style="35" customWidth="1"/>
    <col min="12851" max="12851" width="14.28515625" style="35" customWidth="1"/>
    <col min="12852" max="12852" width="15" style="35" customWidth="1"/>
    <col min="12853" max="12853" width="16.5703125" style="35" customWidth="1"/>
    <col min="12854" max="12855" width="14.7109375" style="35" customWidth="1"/>
    <col min="12856" max="12856" width="16.7109375" style="35" customWidth="1"/>
    <col min="12857" max="12858" width="14.7109375" style="35" customWidth="1"/>
    <col min="12859" max="12859" width="16.5703125" style="35" customWidth="1"/>
    <col min="12860" max="12860" width="18.140625" style="35" customWidth="1"/>
    <col min="12861" max="13070" width="9.140625" style="35"/>
    <col min="13071" max="13071" width="3.140625" style="35" customWidth="1"/>
    <col min="13072" max="13072" width="13.42578125" style="35" customWidth="1"/>
    <col min="13073" max="13073" width="26.28515625" style="35" customWidth="1"/>
    <col min="13074" max="13075" width="17.7109375" style="35" customWidth="1"/>
    <col min="13076" max="13076" width="20.7109375" style="35" customWidth="1"/>
    <col min="13077" max="13078" width="14.7109375" style="35" customWidth="1"/>
    <col min="13079" max="13079" width="16.42578125" style="35" customWidth="1"/>
    <col min="13080" max="13081" width="14.7109375" style="35" customWidth="1"/>
    <col min="13082" max="13082" width="16.7109375" style="35" customWidth="1"/>
    <col min="13083" max="13084" width="14.7109375" style="35" customWidth="1"/>
    <col min="13085" max="13085" width="16.7109375" style="35" customWidth="1"/>
    <col min="13086" max="13087" width="14.7109375" style="35" customWidth="1"/>
    <col min="13088" max="13088" width="16.140625" style="35" customWidth="1"/>
    <col min="13089" max="13090" width="14.7109375" style="35" customWidth="1"/>
    <col min="13091" max="13091" width="15.7109375" style="35" customWidth="1"/>
    <col min="13092" max="13093" width="14.7109375" style="35" customWidth="1"/>
    <col min="13094" max="13094" width="16.7109375" style="35" customWidth="1"/>
    <col min="13095" max="13096" width="14.7109375" style="35" customWidth="1"/>
    <col min="13097" max="13097" width="17.7109375" style="35" customWidth="1"/>
    <col min="13098" max="13099" width="14.7109375" style="35" customWidth="1"/>
    <col min="13100" max="13100" width="16.7109375" style="35" customWidth="1"/>
    <col min="13101" max="13105" width="14.7109375" style="35" customWidth="1"/>
    <col min="13106" max="13106" width="16.5703125" style="35" customWidth="1"/>
    <col min="13107" max="13107" width="14.28515625" style="35" customWidth="1"/>
    <col min="13108" max="13108" width="15" style="35" customWidth="1"/>
    <col min="13109" max="13109" width="16.5703125" style="35" customWidth="1"/>
    <col min="13110" max="13111" width="14.7109375" style="35" customWidth="1"/>
    <col min="13112" max="13112" width="16.7109375" style="35" customWidth="1"/>
    <col min="13113" max="13114" width="14.7109375" style="35" customWidth="1"/>
    <col min="13115" max="13115" width="16.5703125" style="35" customWidth="1"/>
    <col min="13116" max="13116" width="18.140625" style="35" customWidth="1"/>
    <col min="13117" max="13326" width="9.140625" style="35"/>
    <col min="13327" max="13327" width="3.140625" style="35" customWidth="1"/>
    <col min="13328" max="13328" width="13.42578125" style="35" customWidth="1"/>
    <col min="13329" max="13329" width="26.28515625" style="35" customWidth="1"/>
    <col min="13330" max="13331" width="17.7109375" style="35" customWidth="1"/>
    <col min="13332" max="13332" width="20.7109375" style="35" customWidth="1"/>
    <col min="13333" max="13334" width="14.7109375" style="35" customWidth="1"/>
    <col min="13335" max="13335" width="16.42578125" style="35" customWidth="1"/>
    <col min="13336" max="13337" width="14.7109375" style="35" customWidth="1"/>
    <col min="13338" max="13338" width="16.7109375" style="35" customWidth="1"/>
    <col min="13339" max="13340" width="14.7109375" style="35" customWidth="1"/>
    <col min="13341" max="13341" width="16.7109375" style="35" customWidth="1"/>
    <col min="13342" max="13343" width="14.7109375" style="35" customWidth="1"/>
    <col min="13344" max="13344" width="16.140625" style="35" customWidth="1"/>
    <col min="13345" max="13346" width="14.7109375" style="35" customWidth="1"/>
    <col min="13347" max="13347" width="15.7109375" style="35" customWidth="1"/>
    <col min="13348" max="13349" width="14.7109375" style="35" customWidth="1"/>
    <col min="13350" max="13350" width="16.7109375" style="35" customWidth="1"/>
    <col min="13351" max="13352" width="14.7109375" style="35" customWidth="1"/>
    <col min="13353" max="13353" width="17.7109375" style="35" customWidth="1"/>
    <col min="13354" max="13355" width="14.7109375" style="35" customWidth="1"/>
    <col min="13356" max="13356" width="16.7109375" style="35" customWidth="1"/>
    <col min="13357" max="13361" width="14.7109375" style="35" customWidth="1"/>
    <col min="13362" max="13362" width="16.5703125" style="35" customWidth="1"/>
    <col min="13363" max="13363" width="14.28515625" style="35" customWidth="1"/>
    <col min="13364" max="13364" width="15" style="35" customWidth="1"/>
    <col min="13365" max="13365" width="16.5703125" style="35" customWidth="1"/>
    <col min="13366" max="13367" width="14.7109375" style="35" customWidth="1"/>
    <col min="13368" max="13368" width="16.7109375" style="35" customWidth="1"/>
    <col min="13369" max="13370" width="14.7109375" style="35" customWidth="1"/>
    <col min="13371" max="13371" width="16.5703125" style="35" customWidth="1"/>
    <col min="13372" max="13372" width="18.140625" style="35" customWidth="1"/>
    <col min="13373" max="13582" width="9.140625" style="35"/>
    <col min="13583" max="13583" width="3.140625" style="35" customWidth="1"/>
    <col min="13584" max="13584" width="13.42578125" style="35" customWidth="1"/>
    <col min="13585" max="13585" width="26.28515625" style="35" customWidth="1"/>
    <col min="13586" max="13587" width="17.7109375" style="35" customWidth="1"/>
    <col min="13588" max="13588" width="20.7109375" style="35" customWidth="1"/>
    <col min="13589" max="13590" width="14.7109375" style="35" customWidth="1"/>
    <col min="13591" max="13591" width="16.42578125" style="35" customWidth="1"/>
    <col min="13592" max="13593" width="14.7109375" style="35" customWidth="1"/>
    <col min="13594" max="13594" width="16.7109375" style="35" customWidth="1"/>
    <col min="13595" max="13596" width="14.7109375" style="35" customWidth="1"/>
    <col min="13597" max="13597" width="16.7109375" style="35" customWidth="1"/>
    <col min="13598" max="13599" width="14.7109375" style="35" customWidth="1"/>
    <col min="13600" max="13600" width="16.140625" style="35" customWidth="1"/>
    <col min="13601" max="13602" width="14.7109375" style="35" customWidth="1"/>
    <col min="13603" max="13603" width="15.7109375" style="35" customWidth="1"/>
    <col min="13604" max="13605" width="14.7109375" style="35" customWidth="1"/>
    <col min="13606" max="13606" width="16.7109375" style="35" customWidth="1"/>
    <col min="13607" max="13608" width="14.7109375" style="35" customWidth="1"/>
    <col min="13609" max="13609" width="17.7109375" style="35" customWidth="1"/>
    <col min="13610" max="13611" width="14.7109375" style="35" customWidth="1"/>
    <col min="13612" max="13612" width="16.7109375" style="35" customWidth="1"/>
    <col min="13613" max="13617" width="14.7109375" style="35" customWidth="1"/>
    <col min="13618" max="13618" width="16.5703125" style="35" customWidth="1"/>
    <col min="13619" max="13619" width="14.28515625" style="35" customWidth="1"/>
    <col min="13620" max="13620" width="15" style="35" customWidth="1"/>
    <col min="13621" max="13621" width="16.5703125" style="35" customWidth="1"/>
    <col min="13622" max="13623" width="14.7109375" style="35" customWidth="1"/>
    <col min="13624" max="13624" width="16.7109375" style="35" customWidth="1"/>
    <col min="13625" max="13626" width="14.7109375" style="35" customWidth="1"/>
    <col min="13627" max="13627" width="16.5703125" style="35" customWidth="1"/>
    <col min="13628" max="13628" width="18.140625" style="35" customWidth="1"/>
    <col min="13629" max="13838" width="9.140625" style="35"/>
    <col min="13839" max="13839" width="3.140625" style="35" customWidth="1"/>
    <col min="13840" max="13840" width="13.42578125" style="35" customWidth="1"/>
    <col min="13841" max="13841" width="26.28515625" style="35" customWidth="1"/>
    <col min="13842" max="13843" width="17.7109375" style="35" customWidth="1"/>
    <col min="13844" max="13844" width="20.7109375" style="35" customWidth="1"/>
    <col min="13845" max="13846" width="14.7109375" style="35" customWidth="1"/>
    <col min="13847" max="13847" width="16.42578125" style="35" customWidth="1"/>
    <col min="13848" max="13849" width="14.7109375" style="35" customWidth="1"/>
    <col min="13850" max="13850" width="16.7109375" style="35" customWidth="1"/>
    <col min="13851" max="13852" width="14.7109375" style="35" customWidth="1"/>
    <col min="13853" max="13853" width="16.7109375" style="35" customWidth="1"/>
    <col min="13854" max="13855" width="14.7109375" style="35" customWidth="1"/>
    <col min="13856" max="13856" width="16.140625" style="35" customWidth="1"/>
    <col min="13857" max="13858" width="14.7109375" style="35" customWidth="1"/>
    <col min="13859" max="13859" width="15.7109375" style="35" customWidth="1"/>
    <col min="13860" max="13861" width="14.7109375" style="35" customWidth="1"/>
    <col min="13862" max="13862" width="16.7109375" style="35" customWidth="1"/>
    <col min="13863" max="13864" width="14.7109375" style="35" customWidth="1"/>
    <col min="13865" max="13865" width="17.7109375" style="35" customWidth="1"/>
    <col min="13866" max="13867" width="14.7109375" style="35" customWidth="1"/>
    <col min="13868" max="13868" width="16.7109375" style="35" customWidth="1"/>
    <col min="13869" max="13873" width="14.7109375" style="35" customWidth="1"/>
    <col min="13874" max="13874" width="16.5703125" style="35" customWidth="1"/>
    <col min="13875" max="13875" width="14.28515625" style="35" customWidth="1"/>
    <col min="13876" max="13876" width="15" style="35" customWidth="1"/>
    <col min="13877" max="13877" width="16.5703125" style="35" customWidth="1"/>
    <col min="13878" max="13879" width="14.7109375" style="35" customWidth="1"/>
    <col min="13880" max="13880" width="16.7109375" style="35" customWidth="1"/>
    <col min="13881" max="13882" width="14.7109375" style="35" customWidth="1"/>
    <col min="13883" max="13883" width="16.5703125" style="35" customWidth="1"/>
    <col min="13884" max="13884" width="18.140625" style="35" customWidth="1"/>
    <col min="13885" max="14094" width="9.140625" style="35"/>
    <col min="14095" max="14095" width="3.140625" style="35" customWidth="1"/>
    <col min="14096" max="14096" width="13.42578125" style="35" customWidth="1"/>
    <col min="14097" max="14097" width="26.28515625" style="35" customWidth="1"/>
    <col min="14098" max="14099" width="17.7109375" style="35" customWidth="1"/>
    <col min="14100" max="14100" width="20.7109375" style="35" customWidth="1"/>
    <col min="14101" max="14102" width="14.7109375" style="35" customWidth="1"/>
    <col min="14103" max="14103" width="16.42578125" style="35" customWidth="1"/>
    <col min="14104" max="14105" width="14.7109375" style="35" customWidth="1"/>
    <col min="14106" max="14106" width="16.7109375" style="35" customWidth="1"/>
    <col min="14107" max="14108" width="14.7109375" style="35" customWidth="1"/>
    <col min="14109" max="14109" width="16.7109375" style="35" customWidth="1"/>
    <col min="14110" max="14111" width="14.7109375" style="35" customWidth="1"/>
    <col min="14112" max="14112" width="16.140625" style="35" customWidth="1"/>
    <col min="14113" max="14114" width="14.7109375" style="35" customWidth="1"/>
    <col min="14115" max="14115" width="15.7109375" style="35" customWidth="1"/>
    <col min="14116" max="14117" width="14.7109375" style="35" customWidth="1"/>
    <col min="14118" max="14118" width="16.7109375" style="35" customWidth="1"/>
    <col min="14119" max="14120" width="14.7109375" style="35" customWidth="1"/>
    <col min="14121" max="14121" width="17.7109375" style="35" customWidth="1"/>
    <col min="14122" max="14123" width="14.7109375" style="35" customWidth="1"/>
    <col min="14124" max="14124" width="16.7109375" style="35" customWidth="1"/>
    <col min="14125" max="14129" width="14.7109375" style="35" customWidth="1"/>
    <col min="14130" max="14130" width="16.5703125" style="35" customWidth="1"/>
    <col min="14131" max="14131" width="14.28515625" style="35" customWidth="1"/>
    <col min="14132" max="14132" width="15" style="35" customWidth="1"/>
    <col min="14133" max="14133" width="16.5703125" style="35" customWidth="1"/>
    <col min="14134" max="14135" width="14.7109375" style="35" customWidth="1"/>
    <col min="14136" max="14136" width="16.7109375" style="35" customWidth="1"/>
    <col min="14137" max="14138" width="14.7109375" style="35" customWidth="1"/>
    <col min="14139" max="14139" width="16.5703125" style="35" customWidth="1"/>
    <col min="14140" max="14140" width="18.140625" style="35" customWidth="1"/>
    <col min="14141" max="14350" width="9.140625" style="35"/>
    <col min="14351" max="14351" width="3.140625" style="35" customWidth="1"/>
    <col min="14352" max="14352" width="13.42578125" style="35" customWidth="1"/>
    <col min="14353" max="14353" width="26.28515625" style="35" customWidth="1"/>
    <col min="14354" max="14355" width="17.7109375" style="35" customWidth="1"/>
    <col min="14356" max="14356" width="20.7109375" style="35" customWidth="1"/>
    <col min="14357" max="14358" width="14.7109375" style="35" customWidth="1"/>
    <col min="14359" max="14359" width="16.42578125" style="35" customWidth="1"/>
    <col min="14360" max="14361" width="14.7109375" style="35" customWidth="1"/>
    <col min="14362" max="14362" width="16.7109375" style="35" customWidth="1"/>
    <col min="14363" max="14364" width="14.7109375" style="35" customWidth="1"/>
    <col min="14365" max="14365" width="16.7109375" style="35" customWidth="1"/>
    <col min="14366" max="14367" width="14.7109375" style="35" customWidth="1"/>
    <col min="14368" max="14368" width="16.140625" style="35" customWidth="1"/>
    <col min="14369" max="14370" width="14.7109375" style="35" customWidth="1"/>
    <col min="14371" max="14371" width="15.7109375" style="35" customWidth="1"/>
    <col min="14372" max="14373" width="14.7109375" style="35" customWidth="1"/>
    <col min="14374" max="14374" width="16.7109375" style="35" customWidth="1"/>
    <col min="14375" max="14376" width="14.7109375" style="35" customWidth="1"/>
    <col min="14377" max="14377" width="17.7109375" style="35" customWidth="1"/>
    <col min="14378" max="14379" width="14.7109375" style="35" customWidth="1"/>
    <col min="14380" max="14380" width="16.7109375" style="35" customWidth="1"/>
    <col min="14381" max="14385" width="14.7109375" style="35" customWidth="1"/>
    <col min="14386" max="14386" width="16.5703125" style="35" customWidth="1"/>
    <col min="14387" max="14387" width="14.28515625" style="35" customWidth="1"/>
    <col min="14388" max="14388" width="15" style="35" customWidth="1"/>
    <col min="14389" max="14389" width="16.5703125" style="35" customWidth="1"/>
    <col min="14390" max="14391" width="14.7109375" style="35" customWidth="1"/>
    <col min="14392" max="14392" width="16.7109375" style="35" customWidth="1"/>
    <col min="14393" max="14394" width="14.7109375" style="35" customWidth="1"/>
    <col min="14395" max="14395" width="16.5703125" style="35" customWidth="1"/>
    <col min="14396" max="14396" width="18.140625" style="35" customWidth="1"/>
    <col min="14397" max="14606" width="9.140625" style="35"/>
    <col min="14607" max="14607" width="3.140625" style="35" customWidth="1"/>
    <col min="14608" max="14608" width="13.42578125" style="35" customWidth="1"/>
    <col min="14609" max="14609" width="26.28515625" style="35" customWidth="1"/>
    <col min="14610" max="14611" width="17.7109375" style="35" customWidth="1"/>
    <col min="14612" max="14612" width="20.7109375" style="35" customWidth="1"/>
    <col min="14613" max="14614" width="14.7109375" style="35" customWidth="1"/>
    <col min="14615" max="14615" width="16.42578125" style="35" customWidth="1"/>
    <col min="14616" max="14617" width="14.7109375" style="35" customWidth="1"/>
    <col min="14618" max="14618" width="16.7109375" style="35" customWidth="1"/>
    <col min="14619" max="14620" width="14.7109375" style="35" customWidth="1"/>
    <col min="14621" max="14621" width="16.7109375" style="35" customWidth="1"/>
    <col min="14622" max="14623" width="14.7109375" style="35" customWidth="1"/>
    <col min="14624" max="14624" width="16.140625" style="35" customWidth="1"/>
    <col min="14625" max="14626" width="14.7109375" style="35" customWidth="1"/>
    <col min="14627" max="14627" width="15.7109375" style="35" customWidth="1"/>
    <col min="14628" max="14629" width="14.7109375" style="35" customWidth="1"/>
    <col min="14630" max="14630" width="16.7109375" style="35" customWidth="1"/>
    <col min="14631" max="14632" width="14.7109375" style="35" customWidth="1"/>
    <col min="14633" max="14633" width="17.7109375" style="35" customWidth="1"/>
    <col min="14634" max="14635" width="14.7109375" style="35" customWidth="1"/>
    <col min="14636" max="14636" width="16.7109375" style="35" customWidth="1"/>
    <col min="14637" max="14641" width="14.7109375" style="35" customWidth="1"/>
    <col min="14642" max="14642" width="16.5703125" style="35" customWidth="1"/>
    <col min="14643" max="14643" width="14.28515625" style="35" customWidth="1"/>
    <col min="14644" max="14644" width="15" style="35" customWidth="1"/>
    <col min="14645" max="14645" width="16.5703125" style="35" customWidth="1"/>
    <col min="14646" max="14647" width="14.7109375" style="35" customWidth="1"/>
    <col min="14648" max="14648" width="16.7109375" style="35" customWidth="1"/>
    <col min="14649" max="14650" width="14.7109375" style="35" customWidth="1"/>
    <col min="14651" max="14651" width="16.5703125" style="35" customWidth="1"/>
    <col min="14652" max="14652" width="18.140625" style="35" customWidth="1"/>
    <col min="14653" max="14862" width="9.140625" style="35"/>
    <col min="14863" max="14863" width="3.140625" style="35" customWidth="1"/>
    <col min="14864" max="14864" width="13.42578125" style="35" customWidth="1"/>
    <col min="14865" max="14865" width="26.28515625" style="35" customWidth="1"/>
    <col min="14866" max="14867" width="17.7109375" style="35" customWidth="1"/>
    <col min="14868" max="14868" width="20.7109375" style="35" customWidth="1"/>
    <col min="14869" max="14870" width="14.7109375" style="35" customWidth="1"/>
    <col min="14871" max="14871" width="16.42578125" style="35" customWidth="1"/>
    <col min="14872" max="14873" width="14.7109375" style="35" customWidth="1"/>
    <col min="14874" max="14874" width="16.7109375" style="35" customWidth="1"/>
    <col min="14875" max="14876" width="14.7109375" style="35" customWidth="1"/>
    <col min="14877" max="14877" width="16.7109375" style="35" customWidth="1"/>
    <col min="14878" max="14879" width="14.7109375" style="35" customWidth="1"/>
    <col min="14880" max="14880" width="16.140625" style="35" customWidth="1"/>
    <col min="14881" max="14882" width="14.7109375" style="35" customWidth="1"/>
    <col min="14883" max="14883" width="15.7109375" style="35" customWidth="1"/>
    <col min="14884" max="14885" width="14.7109375" style="35" customWidth="1"/>
    <col min="14886" max="14886" width="16.7109375" style="35" customWidth="1"/>
    <col min="14887" max="14888" width="14.7109375" style="35" customWidth="1"/>
    <col min="14889" max="14889" width="17.7109375" style="35" customWidth="1"/>
    <col min="14890" max="14891" width="14.7109375" style="35" customWidth="1"/>
    <col min="14892" max="14892" width="16.7109375" style="35" customWidth="1"/>
    <col min="14893" max="14897" width="14.7109375" style="35" customWidth="1"/>
    <col min="14898" max="14898" width="16.5703125" style="35" customWidth="1"/>
    <col min="14899" max="14899" width="14.28515625" style="35" customWidth="1"/>
    <col min="14900" max="14900" width="15" style="35" customWidth="1"/>
    <col min="14901" max="14901" width="16.5703125" style="35" customWidth="1"/>
    <col min="14902" max="14903" width="14.7109375" style="35" customWidth="1"/>
    <col min="14904" max="14904" width="16.7109375" style="35" customWidth="1"/>
    <col min="14905" max="14906" width="14.7109375" style="35" customWidth="1"/>
    <col min="14907" max="14907" width="16.5703125" style="35" customWidth="1"/>
    <col min="14908" max="14908" width="18.140625" style="35" customWidth="1"/>
    <col min="14909" max="15118" width="9.140625" style="35"/>
    <col min="15119" max="15119" width="3.140625" style="35" customWidth="1"/>
    <col min="15120" max="15120" width="13.42578125" style="35" customWidth="1"/>
    <col min="15121" max="15121" width="26.28515625" style="35" customWidth="1"/>
    <col min="15122" max="15123" width="17.7109375" style="35" customWidth="1"/>
    <col min="15124" max="15124" width="20.7109375" style="35" customWidth="1"/>
    <col min="15125" max="15126" width="14.7109375" style="35" customWidth="1"/>
    <col min="15127" max="15127" width="16.42578125" style="35" customWidth="1"/>
    <col min="15128" max="15129" width="14.7109375" style="35" customWidth="1"/>
    <col min="15130" max="15130" width="16.7109375" style="35" customWidth="1"/>
    <col min="15131" max="15132" width="14.7109375" style="35" customWidth="1"/>
    <col min="15133" max="15133" width="16.7109375" style="35" customWidth="1"/>
    <col min="15134" max="15135" width="14.7109375" style="35" customWidth="1"/>
    <col min="15136" max="15136" width="16.140625" style="35" customWidth="1"/>
    <col min="15137" max="15138" width="14.7109375" style="35" customWidth="1"/>
    <col min="15139" max="15139" width="15.7109375" style="35" customWidth="1"/>
    <col min="15140" max="15141" width="14.7109375" style="35" customWidth="1"/>
    <col min="15142" max="15142" width="16.7109375" style="35" customWidth="1"/>
    <col min="15143" max="15144" width="14.7109375" style="35" customWidth="1"/>
    <col min="15145" max="15145" width="17.7109375" style="35" customWidth="1"/>
    <col min="15146" max="15147" width="14.7109375" style="35" customWidth="1"/>
    <col min="15148" max="15148" width="16.7109375" style="35" customWidth="1"/>
    <col min="15149" max="15153" width="14.7109375" style="35" customWidth="1"/>
    <col min="15154" max="15154" width="16.5703125" style="35" customWidth="1"/>
    <col min="15155" max="15155" width="14.28515625" style="35" customWidth="1"/>
    <col min="15156" max="15156" width="15" style="35" customWidth="1"/>
    <col min="15157" max="15157" width="16.5703125" style="35" customWidth="1"/>
    <col min="15158" max="15159" width="14.7109375" style="35" customWidth="1"/>
    <col min="15160" max="15160" width="16.7109375" style="35" customWidth="1"/>
    <col min="15161" max="15162" width="14.7109375" style="35" customWidth="1"/>
    <col min="15163" max="15163" width="16.5703125" style="35" customWidth="1"/>
    <col min="15164" max="15164" width="18.140625" style="35" customWidth="1"/>
    <col min="15165" max="15374" width="9.140625" style="35"/>
    <col min="15375" max="15375" width="3.140625" style="35" customWidth="1"/>
    <col min="15376" max="15376" width="13.42578125" style="35" customWidth="1"/>
    <col min="15377" max="15377" width="26.28515625" style="35" customWidth="1"/>
    <col min="15378" max="15379" width="17.7109375" style="35" customWidth="1"/>
    <col min="15380" max="15380" width="20.7109375" style="35" customWidth="1"/>
    <col min="15381" max="15382" width="14.7109375" style="35" customWidth="1"/>
    <col min="15383" max="15383" width="16.42578125" style="35" customWidth="1"/>
    <col min="15384" max="15385" width="14.7109375" style="35" customWidth="1"/>
    <col min="15386" max="15386" width="16.7109375" style="35" customWidth="1"/>
    <col min="15387" max="15388" width="14.7109375" style="35" customWidth="1"/>
    <col min="15389" max="15389" width="16.7109375" style="35" customWidth="1"/>
    <col min="15390" max="15391" width="14.7109375" style="35" customWidth="1"/>
    <col min="15392" max="15392" width="16.140625" style="35" customWidth="1"/>
    <col min="15393" max="15394" width="14.7109375" style="35" customWidth="1"/>
    <col min="15395" max="15395" width="15.7109375" style="35" customWidth="1"/>
    <col min="15396" max="15397" width="14.7109375" style="35" customWidth="1"/>
    <col min="15398" max="15398" width="16.7109375" style="35" customWidth="1"/>
    <col min="15399" max="15400" width="14.7109375" style="35" customWidth="1"/>
    <col min="15401" max="15401" width="17.7109375" style="35" customWidth="1"/>
    <col min="15402" max="15403" width="14.7109375" style="35" customWidth="1"/>
    <col min="15404" max="15404" width="16.7109375" style="35" customWidth="1"/>
    <col min="15405" max="15409" width="14.7109375" style="35" customWidth="1"/>
    <col min="15410" max="15410" width="16.5703125" style="35" customWidth="1"/>
    <col min="15411" max="15411" width="14.28515625" style="35" customWidth="1"/>
    <col min="15412" max="15412" width="15" style="35" customWidth="1"/>
    <col min="15413" max="15413" width="16.5703125" style="35" customWidth="1"/>
    <col min="15414" max="15415" width="14.7109375" style="35" customWidth="1"/>
    <col min="15416" max="15416" width="16.7109375" style="35" customWidth="1"/>
    <col min="15417" max="15418" width="14.7109375" style="35" customWidth="1"/>
    <col min="15419" max="15419" width="16.5703125" style="35" customWidth="1"/>
    <col min="15420" max="15420" width="18.140625" style="35" customWidth="1"/>
    <col min="15421" max="15630" width="9.140625" style="35"/>
    <col min="15631" max="15631" width="3.140625" style="35" customWidth="1"/>
    <col min="15632" max="15632" width="13.42578125" style="35" customWidth="1"/>
    <col min="15633" max="15633" width="26.28515625" style="35" customWidth="1"/>
    <col min="15634" max="15635" width="17.7109375" style="35" customWidth="1"/>
    <col min="15636" max="15636" width="20.7109375" style="35" customWidth="1"/>
    <col min="15637" max="15638" width="14.7109375" style="35" customWidth="1"/>
    <col min="15639" max="15639" width="16.42578125" style="35" customWidth="1"/>
    <col min="15640" max="15641" width="14.7109375" style="35" customWidth="1"/>
    <col min="15642" max="15642" width="16.7109375" style="35" customWidth="1"/>
    <col min="15643" max="15644" width="14.7109375" style="35" customWidth="1"/>
    <col min="15645" max="15645" width="16.7109375" style="35" customWidth="1"/>
    <col min="15646" max="15647" width="14.7109375" style="35" customWidth="1"/>
    <col min="15648" max="15648" width="16.140625" style="35" customWidth="1"/>
    <col min="15649" max="15650" width="14.7109375" style="35" customWidth="1"/>
    <col min="15651" max="15651" width="15.7109375" style="35" customWidth="1"/>
    <col min="15652" max="15653" width="14.7109375" style="35" customWidth="1"/>
    <col min="15654" max="15654" width="16.7109375" style="35" customWidth="1"/>
    <col min="15655" max="15656" width="14.7109375" style="35" customWidth="1"/>
    <col min="15657" max="15657" width="17.7109375" style="35" customWidth="1"/>
    <col min="15658" max="15659" width="14.7109375" style="35" customWidth="1"/>
    <col min="15660" max="15660" width="16.7109375" style="35" customWidth="1"/>
    <col min="15661" max="15665" width="14.7109375" style="35" customWidth="1"/>
    <col min="15666" max="15666" width="16.5703125" style="35" customWidth="1"/>
    <col min="15667" max="15667" width="14.28515625" style="35" customWidth="1"/>
    <col min="15668" max="15668" width="15" style="35" customWidth="1"/>
    <col min="15669" max="15669" width="16.5703125" style="35" customWidth="1"/>
    <col min="15670" max="15671" width="14.7109375" style="35" customWidth="1"/>
    <col min="15672" max="15672" width="16.7109375" style="35" customWidth="1"/>
    <col min="15673" max="15674" width="14.7109375" style="35" customWidth="1"/>
    <col min="15675" max="15675" width="16.5703125" style="35" customWidth="1"/>
    <col min="15676" max="15676" width="18.140625" style="35" customWidth="1"/>
    <col min="15677" max="15886" width="9.140625" style="35"/>
    <col min="15887" max="15887" width="3.140625" style="35" customWidth="1"/>
    <col min="15888" max="15888" width="13.42578125" style="35" customWidth="1"/>
    <col min="15889" max="15889" width="26.28515625" style="35" customWidth="1"/>
    <col min="15890" max="15891" width="17.7109375" style="35" customWidth="1"/>
    <col min="15892" max="15892" width="20.7109375" style="35" customWidth="1"/>
    <col min="15893" max="15894" width="14.7109375" style="35" customWidth="1"/>
    <col min="15895" max="15895" width="16.42578125" style="35" customWidth="1"/>
    <col min="15896" max="15897" width="14.7109375" style="35" customWidth="1"/>
    <col min="15898" max="15898" width="16.7109375" style="35" customWidth="1"/>
    <col min="15899" max="15900" width="14.7109375" style="35" customWidth="1"/>
    <col min="15901" max="15901" width="16.7109375" style="35" customWidth="1"/>
    <col min="15902" max="15903" width="14.7109375" style="35" customWidth="1"/>
    <col min="15904" max="15904" width="16.140625" style="35" customWidth="1"/>
    <col min="15905" max="15906" width="14.7109375" style="35" customWidth="1"/>
    <col min="15907" max="15907" width="15.7109375" style="35" customWidth="1"/>
    <col min="15908" max="15909" width="14.7109375" style="35" customWidth="1"/>
    <col min="15910" max="15910" width="16.7109375" style="35" customWidth="1"/>
    <col min="15911" max="15912" width="14.7109375" style="35" customWidth="1"/>
    <col min="15913" max="15913" width="17.7109375" style="35" customWidth="1"/>
    <col min="15914" max="15915" width="14.7109375" style="35" customWidth="1"/>
    <col min="15916" max="15916" width="16.7109375" style="35" customWidth="1"/>
    <col min="15917" max="15921" width="14.7109375" style="35" customWidth="1"/>
    <col min="15922" max="15922" width="16.5703125" style="35" customWidth="1"/>
    <col min="15923" max="15923" width="14.28515625" style="35" customWidth="1"/>
    <col min="15924" max="15924" width="15" style="35" customWidth="1"/>
    <col min="15925" max="15925" width="16.5703125" style="35" customWidth="1"/>
    <col min="15926" max="15927" width="14.7109375" style="35" customWidth="1"/>
    <col min="15928" max="15928" width="16.7109375" style="35" customWidth="1"/>
    <col min="15929" max="15930" width="14.7109375" style="35" customWidth="1"/>
    <col min="15931" max="15931" width="16.5703125" style="35" customWidth="1"/>
    <col min="15932" max="15932" width="18.140625" style="35" customWidth="1"/>
    <col min="15933" max="16142" width="9.140625" style="35"/>
    <col min="16143" max="16143" width="3.140625" style="35" customWidth="1"/>
    <col min="16144" max="16144" width="13.42578125" style="35" customWidth="1"/>
    <col min="16145" max="16145" width="26.28515625" style="35" customWidth="1"/>
    <col min="16146" max="16147" width="17.7109375" style="35" customWidth="1"/>
    <col min="16148" max="16148" width="20.7109375" style="35" customWidth="1"/>
    <col min="16149" max="16150" width="14.7109375" style="35" customWidth="1"/>
    <col min="16151" max="16151" width="16.42578125" style="35" customWidth="1"/>
    <col min="16152" max="16153" width="14.7109375" style="35" customWidth="1"/>
    <col min="16154" max="16154" width="16.7109375" style="35" customWidth="1"/>
    <col min="16155" max="16156" width="14.7109375" style="35" customWidth="1"/>
    <col min="16157" max="16157" width="16.7109375" style="35" customWidth="1"/>
    <col min="16158" max="16159" width="14.7109375" style="35" customWidth="1"/>
    <col min="16160" max="16160" width="16.140625" style="35" customWidth="1"/>
    <col min="16161" max="16162" width="14.7109375" style="35" customWidth="1"/>
    <col min="16163" max="16163" width="15.7109375" style="35" customWidth="1"/>
    <col min="16164" max="16165" width="14.7109375" style="35" customWidth="1"/>
    <col min="16166" max="16166" width="16.7109375" style="35" customWidth="1"/>
    <col min="16167" max="16168" width="14.7109375" style="35" customWidth="1"/>
    <col min="16169" max="16169" width="17.7109375" style="35" customWidth="1"/>
    <col min="16170" max="16171" width="14.7109375" style="35" customWidth="1"/>
    <col min="16172" max="16172" width="16.7109375" style="35" customWidth="1"/>
    <col min="16173" max="16177" width="14.7109375" style="35" customWidth="1"/>
    <col min="16178" max="16178" width="16.5703125" style="35" customWidth="1"/>
    <col min="16179" max="16179" width="14.28515625" style="35" customWidth="1"/>
    <col min="16180" max="16180" width="15" style="35" customWidth="1"/>
    <col min="16181" max="16181" width="16.5703125" style="35" customWidth="1"/>
    <col min="16182" max="16183" width="14.7109375" style="35" customWidth="1"/>
    <col min="16184" max="16184" width="16.7109375" style="35" customWidth="1"/>
    <col min="16185" max="16186" width="14.7109375" style="35" customWidth="1"/>
    <col min="16187" max="16187" width="16.5703125" style="35" customWidth="1"/>
    <col min="16188" max="16188" width="18.140625" style="35" customWidth="1"/>
    <col min="16189" max="16384" width="9.140625" style="35"/>
  </cols>
  <sheetData>
    <row r="1" spans="2:60" ht="29.25" customHeight="1" thickBot="1" x14ac:dyDescent="0.3">
      <c r="B1" s="140" t="s">
        <v>42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36"/>
      <c r="AQ1" s="36"/>
      <c r="AR1" s="36"/>
      <c r="AS1" s="37"/>
      <c r="AT1" s="36"/>
      <c r="AU1" s="36"/>
      <c r="AV1" s="36"/>
      <c r="AW1" s="36"/>
      <c r="AX1" s="36"/>
      <c r="AY1" s="36"/>
      <c r="AZ1" s="36"/>
      <c r="BA1" s="36"/>
      <c r="BB1" s="36"/>
      <c r="BC1" s="128"/>
      <c r="BD1" s="140" t="s">
        <v>15</v>
      </c>
      <c r="BE1" s="140"/>
      <c r="BF1" s="140"/>
      <c r="BG1" s="140"/>
      <c r="BH1" s="140"/>
    </row>
    <row r="2" spans="2:60" s="31" customFormat="1" ht="15.75" customHeight="1" thickBot="1" x14ac:dyDescent="0.3">
      <c r="B2" s="139" t="s">
        <v>0</v>
      </c>
      <c r="C2" s="139" t="s">
        <v>16</v>
      </c>
      <c r="D2" s="139" t="s">
        <v>43</v>
      </c>
      <c r="E2" s="139" t="s">
        <v>49</v>
      </c>
      <c r="F2" s="139"/>
      <c r="G2" s="139"/>
      <c r="H2" s="139" t="s">
        <v>44</v>
      </c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 t="s">
        <v>1</v>
      </c>
    </row>
    <row r="3" spans="2:60" s="31" customFormat="1" ht="15.75" customHeight="1" thickBot="1" x14ac:dyDescent="0.3">
      <c r="B3" s="139"/>
      <c r="C3" s="139"/>
      <c r="D3" s="139"/>
      <c r="E3" s="139" t="s">
        <v>48</v>
      </c>
      <c r="F3" s="139" t="s">
        <v>45</v>
      </c>
      <c r="G3" s="139" t="s">
        <v>46</v>
      </c>
      <c r="H3" s="139" t="s">
        <v>47</v>
      </c>
      <c r="I3" s="139"/>
      <c r="J3" s="139"/>
      <c r="K3" s="139"/>
      <c r="L3" s="139" t="s">
        <v>3</v>
      </c>
      <c r="M3" s="139"/>
      <c r="N3" s="139"/>
      <c r="O3" s="139" t="s">
        <v>4</v>
      </c>
      <c r="P3" s="139"/>
      <c r="Q3" s="139"/>
      <c r="R3" s="139" t="s">
        <v>5</v>
      </c>
      <c r="S3" s="139"/>
      <c r="T3" s="139"/>
      <c r="U3" s="139" t="s">
        <v>47</v>
      </c>
      <c r="V3" s="139"/>
      <c r="W3" s="139"/>
      <c r="X3" s="139"/>
      <c r="Y3" s="139" t="s">
        <v>6</v>
      </c>
      <c r="Z3" s="139"/>
      <c r="AA3" s="139"/>
      <c r="AB3" s="139" t="s">
        <v>7</v>
      </c>
      <c r="AC3" s="139"/>
      <c r="AD3" s="139"/>
      <c r="AE3" s="139" t="s">
        <v>8</v>
      </c>
      <c r="AF3" s="139"/>
      <c r="AG3" s="139"/>
      <c r="AH3" s="139" t="s">
        <v>47</v>
      </c>
      <c r="AI3" s="139"/>
      <c r="AJ3" s="139"/>
      <c r="AK3" s="139"/>
      <c r="AL3" s="139" t="s">
        <v>9</v>
      </c>
      <c r="AM3" s="139"/>
      <c r="AN3" s="139"/>
      <c r="AO3" s="139" t="s">
        <v>10</v>
      </c>
      <c r="AP3" s="139"/>
      <c r="AQ3" s="139"/>
      <c r="AR3" s="139" t="s">
        <v>11</v>
      </c>
      <c r="AS3" s="139"/>
      <c r="AT3" s="139"/>
      <c r="AU3" s="139" t="s">
        <v>47</v>
      </c>
      <c r="AV3" s="139"/>
      <c r="AW3" s="139"/>
      <c r="AX3" s="139"/>
      <c r="AY3" s="139" t="s">
        <v>12</v>
      </c>
      <c r="AZ3" s="139"/>
      <c r="BA3" s="139"/>
      <c r="BB3" s="139" t="s">
        <v>13</v>
      </c>
      <c r="BC3" s="139"/>
      <c r="BD3" s="139"/>
      <c r="BE3" s="139" t="s">
        <v>14</v>
      </c>
      <c r="BF3" s="139"/>
      <c r="BG3" s="139"/>
      <c r="BH3" s="139"/>
    </row>
    <row r="4" spans="2:60" s="31" customFormat="1" ht="30.75" thickBot="1" x14ac:dyDescent="0.3">
      <c r="B4" s="139"/>
      <c r="C4" s="139"/>
      <c r="D4" s="139"/>
      <c r="E4" s="139"/>
      <c r="F4" s="139"/>
      <c r="G4" s="139"/>
      <c r="H4" s="129" t="s">
        <v>17</v>
      </c>
      <c r="I4" s="129" t="s">
        <v>48</v>
      </c>
      <c r="J4" s="129" t="s">
        <v>45</v>
      </c>
      <c r="K4" s="129" t="s">
        <v>46</v>
      </c>
      <c r="L4" s="129" t="s">
        <v>2</v>
      </c>
      <c r="M4" s="129" t="s">
        <v>45</v>
      </c>
      <c r="N4" s="129" t="s">
        <v>46</v>
      </c>
      <c r="O4" s="129" t="s">
        <v>2</v>
      </c>
      <c r="P4" s="129" t="s">
        <v>45</v>
      </c>
      <c r="Q4" s="129" t="s">
        <v>46</v>
      </c>
      <c r="R4" s="129" t="s">
        <v>2</v>
      </c>
      <c r="S4" s="129" t="s">
        <v>45</v>
      </c>
      <c r="T4" s="129" t="s">
        <v>46</v>
      </c>
      <c r="U4" s="129" t="s">
        <v>17</v>
      </c>
      <c r="V4" s="129" t="s">
        <v>48</v>
      </c>
      <c r="W4" s="129" t="s">
        <v>45</v>
      </c>
      <c r="X4" s="129" t="s">
        <v>46</v>
      </c>
      <c r="Y4" s="129" t="s">
        <v>2</v>
      </c>
      <c r="Z4" s="129" t="s">
        <v>45</v>
      </c>
      <c r="AA4" s="129" t="s">
        <v>46</v>
      </c>
      <c r="AB4" s="129" t="s">
        <v>2</v>
      </c>
      <c r="AC4" s="129" t="s">
        <v>45</v>
      </c>
      <c r="AD4" s="129" t="s">
        <v>46</v>
      </c>
      <c r="AE4" s="129" t="s">
        <v>2</v>
      </c>
      <c r="AF4" s="129" t="s">
        <v>45</v>
      </c>
      <c r="AG4" s="129" t="s">
        <v>46</v>
      </c>
      <c r="AH4" s="129" t="s">
        <v>17</v>
      </c>
      <c r="AI4" s="129" t="s">
        <v>48</v>
      </c>
      <c r="AJ4" s="129" t="s">
        <v>45</v>
      </c>
      <c r="AK4" s="129" t="s">
        <v>46</v>
      </c>
      <c r="AL4" s="129" t="s">
        <v>2</v>
      </c>
      <c r="AM4" s="129" t="s">
        <v>45</v>
      </c>
      <c r="AN4" s="129" t="s">
        <v>46</v>
      </c>
      <c r="AO4" s="129" t="s">
        <v>2</v>
      </c>
      <c r="AP4" s="129" t="s">
        <v>45</v>
      </c>
      <c r="AQ4" s="129" t="s">
        <v>46</v>
      </c>
      <c r="AR4" s="129" t="s">
        <v>2</v>
      </c>
      <c r="AS4" s="129" t="s">
        <v>45</v>
      </c>
      <c r="AT4" s="129" t="s">
        <v>46</v>
      </c>
      <c r="AU4" s="129" t="s">
        <v>17</v>
      </c>
      <c r="AV4" s="129" t="s">
        <v>48</v>
      </c>
      <c r="AW4" s="129" t="s">
        <v>45</v>
      </c>
      <c r="AX4" s="129" t="s">
        <v>46</v>
      </c>
      <c r="AY4" s="129" t="s">
        <v>2</v>
      </c>
      <c r="AZ4" s="129" t="s">
        <v>45</v>
      </c>
      <c r="BA4" s="129" t="s">
        <v>46</v>
      </c>
      <c r="BB4" s="129" t="s">
        <v>2</v>
      </c>
      <c r="BC4" s="129" t="s">
        <v>45</v>
      </c>
      <c r="BD4" s="129" t="s">
        <v>46</v>
      </c>
      <c r="BE4" s="129" t="s">
        <v>2</v>
      </c>
      <c r="BF4" s="129" t="s">
        <v>45</v>
      </c>
      <c r="BG4" s="129" t="s">
        <v>46</v>
      </c>
      <c r="BH4" s="139"/>
    </row>
    <row r="5" spans="2:60" ht="30.75" thickBot="1" x14ac:dyDescent="0.3">
      <c r="B5" s="38" t="s">
        <v>89</v>
      </c>
      <c r="C5" s="38" t="s">
        <v>50</v>
      </c>
      <c r="D5" s="39">
        <f>D6+D16+D19+D24+D30+D33</f>
        <v>1900000</v>
      </c>
      <c r="E5" s="39">
        <f t="shared" ref="E5:G21" si="0">L5+O5+R5+Y5+AB5+AE5+AL5+AO5+AR5+AY5+BB5+BE5</f>
        <v>1289796.44</v>
      </c>
      <c r="F5" s="40">
        <f t="shared" si="0"/>
        <v>0</v>
      </c>
      <c r="G5" s="40">
        <f t="shared" si="0"/>
        <v>72800</v>
      </c>
      <c r="H5" s="40"/>
      <c r="I5" s="39">
        <f>L5+O5+R5</f>
        <v>331168.13</v>
      </c>
      <c r="J5" s="40">
        <f>M5+P5+S5</f>
        <v>0</v>
      </c>
      <c r="K5" s="40">
        <f>N5+Q5+T5</f>
        <v>18025</v>
      </c>
      <c r="L5" s="39">
        <f>L6+L16+L19+L24+L30+L33</f>
        <v>35034.839999999997</v>
      </c>
      <c r="M5" s="40">
        <f t="shared" ref="M5" si="1">M6+M16+M19+M24+M30+M33</f>
        <v>0</v>
      </c>
      <c r="N5" s="40">
        <f>N6+N16+N19+N24+N30+N33</f>
        <v>1118</v>
      </c>
      <c r="O5" s="39">
        <f>O6+O16+O19+O24+O30+O33</f>
        <v>133731.9</v>
      </c>
      <c r="P5" s="40">
        <f t="shared" ref="P5:Q5" si="2">P6+P16+P19+P24+P30+P33</f>
        <v>0</v>
      </c>
      <c r="Q5" s="40">
        <f t="shared" si="2"/>
        <v>7282</v>
      </c>
      <c r="R5" s="39">
        <f>R6+R16+R19+R24+R30+R33</f>
        <v>162401.38999999998</v>
      </c>
      <c r="S5" s="41">
        <f t="shared" ref="S5:AJ5" si="3">S6+S16+S19+S24+S30</f>
        <v>0</v>
      </c>
      <c r="T5" s="41">
        <f t="shared" si="3"/>
        <v>9625</v>
      </c>
      <c r="U5" s="40">
        <f>U6+U16+U19+U24+U30</f>
        <v>0</v>
      </c>
      <c r="V5" s="40">
        <f>Y5+AB5+AE5</f>
        <v>256101.84999999998</v>
      </c>
      <c r="W5" s="40">
        <f t="shared" si="3"/>
        <v>0</v>
      </c>
      <c r="X5" s="40">
        <f>AA5+AD5+AG5</f>
        <v>12551</v>
      </c>
      <c r="Y5" s="39">
        <f>Y6+Y16+Y19+Y24+Y30+Y33</f>
        <v>101542.86</v>
      </c>
      <c r="Z5" s="40">
        <f t="shared" ref="Z5:AG5" si="4">Z6+Z16+Z19+Z24+Z30+Z33</f>
        <v>0</v>
      </c>
      <c r="AA5" s="40">
        <f t="shared" si="4"/>
        <v>6321</v>
      </c>
      <c r="AB5" s="39">
        <f t="shared" si="4"/>
        <v>17169.95</v>
      </c>
      <c r="AC5" s="40">
        <f t="shared" si="4"/>
        <v>0</v>
      </c>
      <c r="AD5" s="40">
        <f t="shared" si="4"/>
        <v>535</v>
      </c>
      <c r="AE5" s="39">
        <f t="shared" si="4"/>
        <v>137389.03999999998</v>
      </c>
      <c r="AF5" s="40">
        <f t="shared" si="4"/>
        <v>0</v>
      </c>
      <c r="AG5" s="40">
        <f t="shared" si="4"/>
        <v>5695</v>
      </c>
      <c r="AH5" s="40">
        <f t="shared" si="3"/>
        <v>0</v>
      </c>
      <c r="AI5" s="39">
        <f>AL5+AO5+AR5</f>
        <v>262577.69999999995</v>
      </c>
      <c r="AJ5" s="40">
        <f t="shared" si="3"/>
        <v>0</v>
      </c>
      <c r="AK5" s="40">
        <f>AN5+AQ5+AT5</f>
        <v>16886</v>
      </c>
      <c r="AL5" s="39">
        <f>SUM(AL6+AL16+AL19+AL24)+AL30+AL33</f>
        <v>156677.46</v>
      </c>
      <c r="AM5" s="40">
        <f t="shared" ref="AM5:AT5" si="5">SUM(AM6+AM16+AM19+AM24)+AM30+AM33</f>
        <v>0</v>
      </c>
      <c r="AN5" s="40">
        <f t="shared" si="5"/>
        <v>10547</v>
      </c>
      <c r="AO5" s="39">
        <f t="shared" si="5"/>
        <v>16056</v>
      </c>
      <c r="AP5" s="40">
        <f t="shared" si="5"/>
        <v>0</v>
      </c>
      <c r="AQ5" s="40">
        <f t="shared" si="5"/>
        <v>522</v>
      </c>
      <c r="AR5" s="39">
        <f t="shared" si="5"/>
        <v>89844.239999999991</v>
      </c>
      <c r="AS5" s="40">
        <f t="shared" si="5"/>
        <v>0</v>
      </c>
      <c r="AT5" s="40">
        <f t="shared" si="5"/>
        <v>5817</v>
      </c>
      <c r="AU5" s="40"/>
      <c r="AV5" s="40">
        <f>AY5+BB5+BE5</f>
        <v>439948.76</v>
      </c>
      <c r="AW5" s="40"/>
      <c r="AX5" s="40">
        <f>BA5+BD5+BG5</f>
        <v>25338</v>
      </c>
      <c r="AY5" s="39">
        <f>AY6+AY16+AY19+AY24+AY30+AY33</f>
        <v>91037.119999999995</v>
      </c>
      <c r="AZ5" s="40">
        <f t="shared" ref="AZ5:BG5" si="6">AZ6+AZ16+AZ19+AZ24+AZ30+AZ33</f>
        <v>0</v>
      </c>
      <c r="BA5" s="40">
        <f t="shared" si="6"/>
        <v>5118</v>
      </c>
      <c r="BB5" s="39">
        <f t="shared" si="6"/>
        <v>78757.119999999995</v>
      </c>
      <c r="BC5" s="40">
        <f t="shared" si="6"/>
        <v>0</v>
      </c>
      <c r="BD5" s="40">
        <f t="shared" si="6"/>
        <v>5117</v>
      </c>
      <c r="BE5" s="39">
        <f t="shared" si="6"/>
        <v>270154.52</v>
      </c>
      <c r="BF5" s="40">
        <f t="shared" si="6"/>
        <v>0</v>
      </c>
      <c r="BG5" s="40">
        <f t="shared" si="6"/>
        <v>15103</v>
      </c>
      <c r="BH5" s="41"/>
    </row>
    <row r="6" spans="2:60" s="31" customFormat="1" x14ac:dyDescent="0.25">
      <c r="B6" s="42"/>
      <c r="C6" s="43" t="s">
        <v>51</v>
      </c>
      <c r="D6" s="44">
        <v>1144000</v>
      </c>
      <c r="E6" s="45">
        <f t="shared" si="0"/>
        <v>857910.57</v>
      </c>
      <c r="F6" s="46">
        <f t="shared" si="0"/>
        <v>0</v>
      </c>
      <c r="G6" s="47">
        <f t="shared" si="0"/>
        <v>59133</v>
      </c>
      <c r="H6" s="48"/>
      <c r="I6" s="49">
        <f>L6+O6+R6</f>
        <v>198468.81</v>
      </c>
      <c r="J6" s="46">
        <f t="shared" ref="J6:K22" si="7">M6+P6+S6</f>
        <v>0</v>
      </c>
      <c r="K6" s="46">
        <f t="shared" si="7"/>
        <v>13819</v>
      </c>
      <c r="L6" s="45">
        <f>SUM(L7:L14)</f>
        <v>0</v>
      </c>
      <c r="M6" s="46">
        <f t="shared" ref="M6:U6" si="8">SUM(M7:M14)</f>
        <v>0</v>
      </c>
      <c r="N6" s="47">
        <f t="shared" si="8"/>
        <v>0</v>
      </c>
      <c r="O6" s="45">
        <f>SUM(O7:O14)-3</f>
        <v>79894.66</v>
      </c>
      <c r="P6" s="46">
        <f t="shared" si="8"/>
        <v>0</v>
      </c>
      <c r="Q6" s="47">
        <f t="shared" si="8"/>
        <v>5630</v>
      </c>
      <c r="R6" s="45">
        <f t="shared" si="8"/>
        <v>118574.15000000001</v>
      </c>
      <c r="S6" s="49">
        <f t="shared" si="8"/>
        <v>0</v>
      </c>
      <c r="T6" s="47">
        <f t="shared" si="8"/>
        <v>8189</v>
      </c>
      <c r="U6" s="46">
        <f t="shared" si="8"/>
        <v>0</v>
      </c>
      <c r="V6" s="46">
        <f>Y6+AB6+AE6</f>
        <v>201498.09999999998</v>
      </c>
      <c r="W6" s="46">
        <f t="shared" ref="W6:X22" si="9">Z6+AC6+AF6</f>
        <v>0</v>
      </c>
      <c r="X6" s="46">
        <f t="shared" si="9"/>
        <v>10774</v>
      </c>
      <c r="Y6" s="45">
        <f>SUM(Y7:Y15)</f>
        <v>90555.86</v>
      </c>
      <c r="Z6" s="45">
        <f t="shared" ref="Z6:BG6" si="10">SUM(Z7:Z15)</f>
        <v>0</v>
      </c>
      <c r="AA6" s="45">
        <f t="shared" si="10"/>
        <v>5948</v>
      </c>
      <c r="AB6" s="45">
        <f t="shared" si="10"/>
        <v>0</v>
      </c>
      <c r="AC6" s="45">
        <f t="shared" si="10"/>
        <v>0</v>
      </c>
      <c r="AD6" s="45">
        <f t="shared" si="10"/>
        <v>0</v>
      </c>
      <c r="AE6" s="45">
        <f t="shared" si="10"/>
        <v>110942.23999999999</v>
      </c>
      <c r="AF6" s="45">
        <f t="shared" si="10"/>
        <v>0</v>
      </c>
      <c r="AG6" s="45">
        <f t="shared" si="10"/>
        <v>4826</v>
      </c>
      <c r="AH6" s="45">
        <f t="shared" si="10"/>
        <v>0</v>
      </c>
      <c r="AI6" s="45">
        <f t="shared" si="10"/>
        <v>191023.80000000002</v>
      </c>
      <c r="AJ6" s="45">
        <f t="shared" si="10"/>
        <v>0</v>
      </c>
      <c r="AK6" s="45">
        <f t="shared" si="10"/>
        <v>15070</v>
      </c>
      <c r="AL6" s="45">
        <f t="shared" si="10"/>
        <v>134669.56</v>
      </c>
      <c r="AM6" s="45">
        <f t="shared" si="10"/>
        <v>0</v>
      </c>
      <c r="AN6" s="45">
        <f t="shared" si="10"/>
        <v>9840</v>
      </c>
      <c r="AO6" s="45">
        <f t="shared" si="10"/>
        <v>0</v>
      </c>
      <c r="AP6" s="45">
        <f t="shared" si="10"/>
        <v>0</v>
      </c>
      <c r="AQ6" s="45">
        <f t="shared" si="10"/>
        <v>0</v>
      </c>
      <c r="AR6" s="45">
        <f t="shared" si="10"/>
        <v>68804.239999999991</v>
      </c>
      <c r="AS6" s="45">
        <f t="shared" si="10"/>
        <v>0</v>
      </c>
      <c r="AT6" s="45">
        <f t="shared" si="10"/>
        <v>5230</v>
      </c>
      <c r="AU6" s="45">
        <f t="shared" si="10"/>
        <v>0</v>
      </c>
      <c r="AV6" s="45">
        <f t="shared" si="10"/>
        <v>254469.86</v>
      </c>
      <c r="AW6" s="45">
        <f t="shared" si="10"/>
        <v>0</v>
      </c>
      <c r="AX6" s="45">
        <f t="shared" si="10"/>
        <v>19470</v>
      </c>
      <c r="AY6" s="45">
        <f t="shared" si="10"/>
        <v>48725.520000000004</v>
      </c>
      <c r="AZ6" s="45">
        <f t="shared" si="10"/>
        <v>0</v>
      </c>
      <c r="BA6" s="45">
        <f t="shared" si="10"/>
        <v>3847</v>
      </c>
      <c r="BB6" s="45">
        <f t="shared" si="10"/>
        <v>57770.12</v>
      </c>
      <c r="BC6" s="45">
        <f t="shared" si="10"/>
        <v>0</v>
      </c>
      <c r="BD6" s="45">
        <f t="shared" si="10"/>
        <v>4417</v>
      </c>
      <c r="BE6" s="45">
        <f t="shared" si="10"/>
        <v>147974.22</v>
      </c>
      <c r="BF6" s="45">
        <f t="shared" si="10"/>
        <v>0</v>
      </c>
      <c r="BG6" s="45">
        <f t="shared" si="10"/>
        <v>11206</v>
      </c>
      <c r="BH6" s="45"/>
    </row>
    <row r="7" spans="2:60" s="31" customFormat="1" x14ac:dyDescent="0.25">
      <c r="B7" s="42"/>
      <c r="C7" s="50" t="s">
        <v>52</v>
      </c>
      <c r="D7" s="51"/>
      <c r="E7" s="52">
        <f t="shared" si="0"/>
        <v>399870</v>
      </c>
      <c r="F7" s="53">
        <f>M7+P7+S7+Z7+AC7+AF7+AM7+AP7+AS7+AZ7+BC7+BF7</f>
        <v>0</v>
      </c>
      <c r="G7" s="54">
        <f t="shared" si="0"/>
        <v>21409</v>
      </c>
      <c r="H7" s="48"/>
      <c r="I7" s="55">
        <f>L7+O7+R7</f>
        <v>101538</v>
      </c>
      <c r="J7" s="53">
        <f>M7+P7+S7</f>
        <v>0</v>
      </c>
      <c r="K7" s="54">
        <f t="shared" si="7"/>
        <v>4835</v>
      </c>
      <c r="L7" s="52">
        <v>0</v>
      </c>
      <c r="M7" s="53">
        <v>0</v>
      </c>
      <c r="N7" s="54">
        <v>0</v>
      </c>
      <c r="O7" s="52">
        <v>40932</v>
      </c>
      <c r="P7" s="53">
        <v>0</v>
      </c>
      <c r="Q7" s="54">
        <v>1949</v>
      </c>
      <c r="R7" s="52">
        <v>60606</v>
      </c>
      <c r="S7" s="46"/>
      <c r="T7" s="54">
        <v>2886</v>
      </c>
      <c r="U7" s="46"/>
      <c r="V7" s="46">
        <f>Y7+AB7+AE7</f>
        <v>67464</v>
      </c>
      <c r="W7" s="46">
        <f t="shared" si="9"/>
        <v>0</v>
      </c>
      <c r="X7" s="46">
        <f t="shared" si="9"/>
        <v>3748</v>
      </c>
      <c r="Y7" s="52">
        <v>36684</v>
      </c>
      <c r="Z7" s="46">
        <v>0</v>
      </c>
      <c r="AA7" s="54">
        <v>2038</v>
      </c>
      <c r="AB7" s="52">
        <v>0</v>
      </c>
      <c r="AC7" s="46">
        <v>0</v>
      </c>
      <c r="AD7" s="54">
        <v>0</v>
      </c>
      <c r="AE7" s="52">
        <v>30780</v>
      </c>
      <c r="AF7" s="46"/>
      <c r="AG7" s="54">
        <v>1710</v>
      </c>
      <c r="AH7" s="46"/>
      <c r="AI7" s="49">
        <f>AL7+AO7+AR7</f>
        <v>93924</v>
      </c>
      <c r="AJ7" s="46"/>
      <c r="AK7" s="46">
        <f t="shared" ref="AK7:AK74" si="11">AN7+AQ7+AT7</f>
        <v>5218</v>
      </c>
      <c r="AL7" s="52">
        <v>56376</v>
      </c>
      <c r="AM7" s="46"/>
      <c r="AN7" s="54">
        <v>3132</v>
      </c>
      <c r="AO7" s="52">
        <v>0</v>
      </c>
      <c r="AP7" s="46"/>
      <c r="AQ7" s="54">
        <v>0</v>
      </c>
      <c r="AR7" s="52">
        <v>37548</v>
      </c>
      <c r="AS7" s="46"/>
      <c r="AT7" s="54">
        <v>2086</v>
      </c>
      <c r="AU7" s="46"/>
      <c r="AV7" s="53">
        <f>AY7+BB7+BE7</f>
        <v>136944</v>
      </c>
      <c r="AW7" s="53">
        <f>SUM(AW8:AW16)</f>
        <v>0</v>
      </c>
      <c r="AX7" s="53">
        <f t="shared" ref="AX7:AX74" si="12">BA7+BD7+BG7</f>
        <v>7608</v>
      </c>
      <c r="AY7" s="52">
        <v>23850</v>
      </c>
      <c r="AZ7" s="56"/>
      <c r="BA7" s="54">
        <v>1325</v>
      </c>
      <c r="BB7" s="52">
        <v>30456</v>
      </c>
      <c r="BC7" s="56"/>
      <c r="BD7" s="54">
        <v>1692</v>
      </c>
      <c r="BE7" s="52">
        <v>82638</v>
      </c>
      <c r="BF7" s="53"/>
      <c r="BG7" s="54">
        <v>4591</v>
      </c>
      <c r="BH7" s="47"/>
    </row>
    <row r="8" spans="2:60" s="31" customFormat="1" x14ac:dyDescent="0.25">
      <c r="B8" s="42"/>
      <c r="C8" s="50" t="s">
        <v>53</v>
      </c>
      <c r="D8" s="51"/>
      <c r="E8" s="52">
        <f t="shared" si="0"/>
        <v>239601</v>
      </c>
      <c r="F8" s="53">
        <f t="shared" si="0"/>
        <v>0</v>
      </c>
      <c r="G8" s="54">
        <f t="shared" si="0"/>
        <v>23381</v>
      </c>
      <c r="H8" s="48"/>
      <c r="I8" s="55">
        <f t="shared" ref="I8:K65" si="13">L8+O8+R8</f>
        <v>63701</v>
      </c>
      <c r="J8" s="53">
        <f t="shared" si="13"/>
        <v>0</v>
      </c>
      <c r="K8" s="54">
        <f t="shared" si="7"/>
        <v>5791</v>
      </c>
      <c r="L8" s="52">
        <v>0</v>
      </c>
      <c r="M8" s="53">
        <v>0</v>
      </c>
      <c r="N8" s="54">
        <v>0</v>
      </c>
      <c r="O8" s="52">
        <v>27038</v>
      </c>
      <c r="P8" s="53">
        <v>0</v>
      </c>
      <c r="Q8" s="54">
        <v>2458</v>
      </c>
      <c r="R8" s="52">
        <v>36663</v>
      </c>
      <c r="S8" s="46"/>
      <c r="T8" s="54">
        <v>3333</v>
      </c>
      <c r="U8" s="46"/>
      <c r="V8" s="46">
        <f t="shared" ref="V8:W25" si="14">Y8+AB8+AE8</f>
        <v>44150</v>
      </c>
      <c r="W8" s="46">
        <f t="shared" si="9"/>
        <v>0</v>
      </c>
      <c r="X8" s="46">
        <f t="shared" si="9"/>
        <v>4415</v>
      </c>
      <c r="Y8" s="52">
        <v>24610</v>
      </c>
      <c r="Z8" s="46">
        <v>0</v>
      </c>
      <c r="AA8" s="54">
        <v>2461</v>
      </c>
      <c r="AB8" s="52">
        <v>0</v>
      </c>
      <c r="AC8" s="46">
        <v>0</v>
      </c>
      <c r="AD8" s="54">
        <v>0</v>
      </c>
      <c r="AE8" s="52">
        <v>19540</v>
      </c>
      <c r="AF8" s="46"/>
      <c r="AG8" s="54">
        <v>1954</v>
      </c>
      <c r="AH8" s="46"/>
      <c r="AI8" s="49">
        <f t="shared" ref="AI8:AI74" si="15">AL8+AO8+AR8</f>
        <v>58810</v>
      </c>
      <c r="AJ8" s="46"/>
      <c r="AK8" s="46">
        <f t="shared" si="11"/>
        <v>5881</v>
      </c>
      <c r="AL8" s="52">
        <v>39100</v>
      </c>
      <c r="AM8" s="46"/>
      <c r="AN8" s="54">
        <v>3910</v>
      </c>
      <c r="AO8" s="52">
        <v>0</v>
      </c>
      <c r="AP8" s="46"/>
      <c r="AQ8" s="54">
        <v>0</v>
      </c>
      <c r="AR8" s="52">
        <v>19710</v>
      </c>
      <c r="AS8" s="46"/>
      <c r="AT8" s="54">
        <v>1971</v>
      </c>
      <c r="AU8" s="46"/>
      <c r="AV8" s="53">
        <f t="shared" ref="AV8:AV15" si="16">AY8+BB8+BE8</f>
        <v>72940</v>
      </c>
      <c r="AW8" s="53">
        <f>SUM(AW9:AW17)</f>
        <v>0</v>
      </c>
      <c r="AX8" s="53">
        <f t="shared" si="12"/>
        <v>7294</v>
      </c>
      <c r="AY8" s="52">
        <v>15430</v>
      </c>
      <c r="AZ8" s="56"/>
      <c r="BA8" s="54">
        <v>1543</v>
      </c>
      <c r="BB8" s="52">
        <v>16830</v>
      </c>
      <c r="BC8" s="56"/>
      <c r="BD8" s="54">
        <v>1683</v>
      </c>
      <c r="BE8" s="52">
        <v>40680</v>
      </c>
      <c r="BF8" s="53"/>
      <c r="BG8" s="54">
        <v>4068</v>
      </c>
      <c r="BH8" s="47"/>
    </row>
    <row r="9" spans="2:60" s="31" customFormat="1" x14ac:dyDescent="0.25">
      <c r="B9" s="42"/>
      <c r="C9" s="50" t="s">
        <v>54</v>
      </c>
      <c r="D9" s="51"/>
      <c r="E9" s="52">
        <f t="shared" si="0"/>
        <v>21801.5</v>
      </c>
      <c r="F9" s="53">
        <f t="shared" si="0"/>
        <v>0</v>
      </c>
      <c r="G9" s="54">
        <f t="shared" si="0"/>
        <v>1655</v>
      </c>
      <c r="H9" s="48"/>
      <c r="I9" s="55">
        <f t="shared" si="13"/>
        <v>7735.5</v>
      </c>
      <c r="J9" s="53">
        <f t="shared" si="13"/>
        <v>0</v>
      </c>
      <c r="K9" s="54">
        <f t="shared" si="7"/>
        <v>573</v>
      </c>
      <c r="L9" s="52">
        <v>0</v>
      </c>
      <c r="M9" s="53">
        <v>0</v>
      </c>
      <c r="N9" s="54">
        <v>0</v>
      </c>
      <c r="O9" s="52">
        <v>3199.5</v>
      </c>
      <c r="P9" s="53">
        <v>0</v>
      </c>
      <c r="Q9" s="54">
        <v>237</v>
      </c>
      <c r="R9" s="52">
        <v>4536</v>
      </c>
      <c r="S9" s="46"/>
      <c r="T9" s="54">
        <v>336</v>
      </c>
      <c r="U9" s="46"/>
      <c r="V9" s="46">
        <f t="shared" si="14"/>
        <v>2821</v>
      </c>
      <c r="W9" s="46">
        <f t="shared" si="9"/>
        <v>0</v>
      </c>
      <c r="X9" s="46">
        <f t="shared" si="9"/>
        <v>217</v>
      </c>
      <c r="Y9" s="52">
        <v>1703</v>
      </c>
      <c r="Z9" s="46">
        <v>0</v>
      </c>
      <c r="AA9" s="54">
        <v>131</v>
      </c>
      <c r="AB9" s="52">
        <v>0</v>
      </c>
      <c r="AC9" s="46">
        <v>0</v>
      </c>
      <c r="AD9" s="54">
        <v>0</v>
      </c>
      <c r="AE9" s="52">
        <v>1118</v>
      </c>
      <c r="AF9" s="46"/>
      <c r="AG9" s="54">
        <v>86</v>
      </c>
      <c r="AH9" s="46"/>
      <c r="AI9" s="49">
        <f t="shared" si="15"/>
        <v>4914</v>
      </c>
      <c r="AJ9" s="46"/>
      <c r="AK9" s="46">
        <f t="shared" si="11"/>
        <v>378</v>
      </c>
      <c r="AL9" s="52">
        <v>3419</v>
      </c>
      <c r="AM9" s="46"/>
      <c r="AN9" s="54">
        <v>263</v>
      </c>
      <c r="AO9" s="52">
        <v>0</v>
      </c>
      <c r="AP9" s="46"/>
      <c r="AQ9" s="54">
        <v>0</v>
      </c>
      <c r="AR9" s="52">
        <v>1495</v>
      </c>
      <c r="AS9" s="46"/>
      <c r="AT9" s="54">
        <v>115</v>
      </c>
      <c r="AU9" s="46"/>
      <c r="AV9" s="53">
        <f>AY9+BB9+BE9</f>
        <v>6331</v>
      </c>
      <c r="AW9" s="53">
        <f>SUM(AW10:AW18)</f>
        <v>0</v>
      </c>
      <c r="AX9" s="53">
        <f t="shared" si="12"/>
        <v>487</v>
      </c>
      <c r="AY9" s="52">
        <v>1209</v>
      </c>
      <c r="AZ9" s="56"/>
      <c r="BA9" s="54">
        <v>93</v>
      </c>
      <c r="BB9" s="52">
        <v>1404</v>
      </c>
      <c r="BC9" s="56"/>
      <c r="BD9" s="54">
        <v>108</v>
      </c>
      <c r="BE9" s="52">
        <v>3718</v>
      </c>
      <c r="BF9" s="53"/>
      <c r="BG9" s="54">
        <v>286</v>
      </c>
      <c r="BH9" s="47"/>
    </row>
    <row r="10" spans="2:60" s="31" customFormat="1" x14ac:dyDescent="0.25">
      <c r="B10" s="42"/>
      <c r="C10" s="50" t="s">
        <v>55</v>
      </c>
      <c r="D10" s="51"/>
      <c r="E10" s="52">
        <f t="shared" si="0"/>
        <v>2791.71</v>
      </c>
      <c r="F10" s="53">
        <f t="shared" si="0"/>
        <v>0</v>
      </c>
      <c r="G10" s="54">
        <f t="shared" si="0"/>
        <v>166</v>
      </c>
      <c r="H10" s="48"/>
      <c r="I10" s="55">
        <f t="shared" si="13"/>
        <v>928.71</v>
      </c>
      <c r="J10" s="53">
        <f t="shared" si="13"/>
        <v>0</v>
      </c>
      <c r="K10" s="54">
        <f t="shared" si="7"/>
        <v>51</v>
      </c>
      <c r="L10" s="52">
        <v>0</v>
      </c>
      <c r="M10" s="53">
        <v>0</v>
      </c>
      <c r="N10" s="54">
        <v>0</v>
      </c>
      <c r="O10" s="52">
        <v>291.36</v>
      </c>
      <c r="P10" s="53">
        <v>0</v>
      </c>
      <c r="Q10" s="54">
        <v>16</v>
      </c>
      <c r="R10" s="52">
        <v>637.35</v>
      </c>
      <c r="S10" s="46"/>
      <c r="T10" s="54">
        <v>35</v>
      </c>
      <c r="U10" s="46"/>
      <c r="V10" s="46">
        <f t="shared" si="14"/>
        <v>486</v>
      </c>
      <c r="W10" s="46">
        <f t="shared" si="9"/>
        <v>0</v>
      </c>
      <c r="X10" s="46">
        <f t="shared" si="9"/>
        <v>30</v>
      </c>
      <c r="Y10" s="52">
        <v>226.79999999999998</v>
      </c>
      <c r="Z10" s="46">
        <v>0</v>
      </c>
      <c r="AA10" s="54">
        <v>14</v>
      </c>
      <c r="AB10" s="52">
        <v>0</v>
      </c>
      <c r="AC10" s="46">
        <v>0</v>
      </c>
      <c r="AD10" s="54">
        <v>0</v>
      </c>
      <c r="AE10" s="52">
        <v>259.2</v>
      </c>
      <c r="AF10" s="46"/>
      <c r="AG10" s="54">
        <v>16</v>
      </c>
      <c r="AH10" s="46"/>
      <c r="AI10" s="49">
        <f t="shared" si="15"/>
        <v>615.59999999999991</v>
      </c>
      <c r="AJ10" s="46"/>
      <c r="AK10" s="46">
        <f t="shared" si="11"/>
        <v>38</v>
      </c>
      <c r="AL10" s="52">
        <v>518.4</v>
      </c>
      <c r="AM10" s="46"/>
      <c r="AN10" s="54">
        <v>32</v>
      </c>
      <c r="AO10" s="52">
        <v>0</v>
      </c>
      <c r="AP10" s="46"/>
      <c r="AQ10" s="54">
        <v>0</v>
      </c>
      <c r="AR10" s="52">
        <v>97.199999999999989</v>
      </c>
      <c r="AS10" s="46"/>
      <c r="AT10" s="54">
        <v>6</v>
      </c>
      <c r="AU10" s="46"/>
      <c r="AV10" s="53">
        <f>AY10+BB10+BE10</f>
        <v>761.4</v>
      </c>
      <c r="AW10" s="53">
        <f>SUM(AW11:AW19)</f>
        <v>0</v>
      </c>
      <c r="AX10" s="53">
        <f t="shared" si="12"/>
        <v>47</v>
      </c>
      <c r="AY10" s="52">
        <v>194.39999999999998</v>
      </c>
      <c r="AZ10" s="56"/>
      <c r="BA10" s="54">
        <v>12</v>
      </c>
      <c r="BB10" s="52">
        <v>162</v>
      </c>
      <c r="BC10" s="56"/>
      <c r="BD10" s="54">
        <v>10</v>
      </c>
      <c r="BE10" s="52">
        <v>405</v>
      </c>
      <c r="BF10" s="53"/>
      <c r="BG10" s="54">
        <v>25</v>
      </c>
      <c r="BH10" s="47"/>
    </row>
    <row r="11" spans="2:60" s="31" customFormat="1" x14ac:dyDescent="0.25">
      <c r="B11" s="42"/>
      <c r="C11" s="50" t="s">
        <v>56</v>
      </c>
      <c r="D11" s="51"/>
      <c r="E11" s="52">
        <f t="shared" si="0"/>
        <v>72390</v>
      </c>
      <c r="F11" s="53">
        <f t="shared" si="0"/>
        <v>0</v>
      </c>
      <c r="G11" s="54">
        <f t="shared" si="0"/>
        <v>7239</v>
      </c>
      <c r="H11" s="48"/>
      <c r="I11" s="55">
        <f t="shared" si="13"/>
        <v>12260</v>
      </c>
      <c r="J11" s="53">
        <f t="shared" si="13"/>
        <v>0</v>
      </c>
      <c r="K11" s="54">
        <f t="shared" si="7"/>
        <v>1226</v>
      </c>
      <c r="L11" s="52">
        <v>0</v>
      </c>
      <c r="M11" s="53">
        <v>0</v>
      </c>
      <c r="N11" s="54">
        <v>0</v>
      </c>
      <c r="O11" s="52">
        <v>2570</v>
      </c>
      <c r="P11" s="53">
        <v>0</v>
      </c>
      <c r="Q11" s="54">
        <v>257</v>
      </c>
      <c r="R11" s="52">
        <v>9690</v>
      </c>
      <c r="S11" s="46"/>
      <c r="T11" s="54">
        <v>969</v>
      </c>
      <c r="U11" s="46"/>
      <c r="V11" s="46">
        <f t="shared" si="14"/>
        <v>14310</v>
      </c>
      <c r="W11" s="46">
        <f t="shared" si="9"/>
        <v>0</v>
      </c>
      <c r="X11" s="46">
        <f t="shared" si="9"/>
        <v>1431</v>
      </c>
      <c r="Y11" s="52">
        <v>7970</v>
      </c>
      <c r="Z11" s="46">
        <v>0</v>
      </c>
      <c r="AA11" s="54">
        <v>797</v>
      </c>
      <c r="AB11" s="52">
        <v>0</v>
      </c>
      <c r="AC11" s="46">
        <v>0</v>
      </c>
      <c r="AD11" s="54">
        <v>0</v>
      </c>
      <c r="AE11" s="52">
        <v>6340</v>
      </c>
      <c r="AF11" s="46"/>
      <c r="AG11" s="54">
        <v>634</v>
      </c>
      <c r="AH11" s="46"/>
      <c r="AI11" s="49">
        <f t="shared" si="15"/>
        <v>22630</v>
      </c>
      <c r="AJ11" s="46"/>
      <c r="AK11" s="46">
        <f t="shared" si="11"/>
        <v>2263</v>
      </c>
      <c r="AL11" s="52">
        <v>16240</v>
      </c>
      <c r="AM11" s="46"/>
      <c r="AN11" s="54">
        <v>1624</v>
      </c>
      <c r="AO11" s="52">
        <v>0</v>
      </c>
      <c r="AP11" s="46"/>
      <c r="AQ11" s="54">
        <v>0</v>
      </c>
      <c r="AR11" s="52">
        <v>6390</v>
      </c>
      <c r="AS11" s="46"/>
      <c r="AT11" s="54">
        <v>639</v>
      </c>
      <c r="AU11" s="46"/>
      <c r="AV11" s="53">
        <f t="shared" si="16"/>
        <v>23190</v>
      </c>
      <c r="AW11" s="53">
        <f>SUM(AW12:AW20)</f>
        <v>0</v>
      </c>
      <c r="AX11" s="53">
        <f t="shared" si="12"/>
        <v>2319</v>
      </c>
      <c r="AY11" s="52">
        <v>4940</v>
      </c>
      <c r="AZ11" s="56"/>
      <c r="BA11" s="54">
        <v>494</v>
      </c>
      <c r="BB11" s="52">
        <v>5350</v>
      </c>
      <c r="BC11" s="56"/>
      <c r="BD11" s="54">
        <v>535</v>
      </c>
      <c r="BE11" s="52">
        <v>12900</v>
      </c>
      <c r="BF11" s="53"/>
      <c r="BG11" s="54">
        <v>1290</v>
      </c>
      <c r="BH11" s="47"/>
    </row>
    <row r="12" spans="2:60" s="31" customFormat="1" x14ac:dyDescent="0.25">
      <c r="B12" s="42"/>
      <c r="C12" s="50" t="s">
        <v>57</v>
      </c>
      <c r="D12" s="51"/>
      <c r="E12" s="52">
        <f t="shared" si="0"/>
        <v>29604</v>
      </c>
      <c r="F12" s="53">
        <f t="shared" si="0"/>
        <v>0</v>
      </c>
      <c r="G12" s="54">
        <f t="shared" si="0"/>
        <v>4934</v>
      </c>
      <c r="H12" s="48"/>
      <c r="I12" s="55">
        <f>L12+O12+R12</f>
        <v>7422</v>
      </c>
      <c r="J12" s="53">
        <f t="shared" si="13"/>
        <v>0</v>
      </c>
      <c r="K12" s="54">
        <f t="shared" si="7"/>
        <v>1237</v>
      </c>
      <c r="L12" s="52">
        <v>0</v>
      </c>
      <c r="M12" s="53">
        <v>0</v>
      </c>
      <c r="N12" s="54">
        <v>0</v>
      </c>
      <c r="O12" s="52">
        <v>4044</v>
      </c>
      <c r="P12" s="53">
        <v>0</v>
      </c>
      <c r="Q12" s="54">
        <v>674</v>
      </c>
      <c r="R12" s="52">
        <v>3378</v>
      </c>
      <c r="S12" s="46"/>
      <c r="T12" s="54">
        <v>563</v>
      </c>
      <c r="U12" s="46"/>
      <c r="V12" s="46">
        <f t="shared" si="14"/>
        <v>5226</v>
      </c>
      <c r="W12" s="46">
        <f t="shared" si="9"/>
        <v>0</v>
      </c>
      <c r="X12" s="46">
        <f t="shared" si="9"/>
        <v>871</v>
      </c>
      <c r="Y12" s="52">
        <v>2814</v>
      </c>
      <c r="Z12" s="46">
        <v>0</v>
      </c>
      <c r="AA12" s="54">
        <v>469</v>
      </c>
      <c r="AB12" s="52">
        <v>0</v>
      </c>
      <c r="AC12" s="46">
        <v>0</v>
      </c>
      <c r="AD12" s="54">
        <v>0</v>
      </c>
      <c r="AE12" s="52">
        <v>2412</v>
      </c>
      <c r="AF12" s="46"/>
      <c r="AG12" s="54">
        <v>402</v>
      </c>
      <c r="AH12" s="46"/>
      <c r="AI12" s="49">
        <f t="shared" si="15"/>
        <v>7314</v>
      </c>
      <c r="AJ12" s="46"/>
      <c r="AK12" s="46">
        <f t="shared" si="11"/>
        <v>1219</v>
      </c>
      <c r="AL12" s="52">
        <v>4992</v>
      </c>
      <c r="AM12" s="46"/>
      <c r="AN12" s="54">
        <v>832</v>
      </c>
      <c r="AO12" s="52">
        <v>0</v>
      </c>
      <c r="AP12" s="46"/>
      <c r="AQ12" s="54">
        <v>0</v>
      </c>
      <c r="AR12" s="52">
        <v>2322</v>
      </c>
      <c r="AS12" s="46"/>
      <c r="AT12" s="54">
        <v>387</v>
      </c>
      <c r="AU12" s="46"/>
      <c r="AV12" s="53">
        <f t="shared" si="16"/>
        <v>9642</v>
      </c>
      <c r="AW12" s="53">
        <f t="shared" ref="AW12" si="17">SUM(AW13:AW21)</f>
        <v>0</v>
      </c>
      <c r="AX12" s="53">
        <f t="shared" si="12"/>
        <v>1607</v>
      </c>
      <c r="AY12" s="52">
        <v>2118</v>
      </c>
      <c r="AZ12" s="56"/>
      <c r="BA12" s="54">
        <v>353</v>
      </c>
      <c r="BB12" s="52">
        <v>2220</v>
      </c>
      <c r="BC12" s="56"/>
      <c r="BD12" s="54">
        <v>370</v>
      </c>
      <c r="BE12" s="52">
        <v>5304</v>
      </c>
      <c r="BF12" s="53"/>
      <c r="BG12" s="54">
        <v>884</v>
      </c>
      <c r="BH12" s="47"/>
    </row>
    <row r="13" spans="2:60" s="31" customFormat="1" x14ac:dyDescent="0.25">
      <c r="B13" s="42"/>
      <c r="C13" s="50" t="s">
        <v>58</v>
      </c>
      <c r="D13" s="51"/>
      <c r="E13" s="52">
        <f t="shared" si="0"/>
        <v>13260</v>
      </c>
      <c r="F13" s="53">
        <f t="shared" si="0"/>
        <v>0</v>
      </c>
      <c r="G13" s="54">
        <f t="shared" si="0"/>
        <v>298</v>
      </c>
      <c r="H13" s="48"/>
      <c r="I13" s="55">
        <f t="shared" si="13"/>
        <v>4650</v>
      </c>
      <c r="J13" s="53">
        <f t="shared" si="13"/>
        <v>0</v>
      </c>
      <c r="K13" s="54">
        <f t="shared" si="7"/>
        <v>93</v>
      </c>
      <c r="L13" s="52">
        <v>0</v>
      </c>
      <c r="M13" s="53">
        <v>0</v>
      </c>
      <c r="N13" s="54">
        <v>0</v>
      </c>
      <c r="O13" s="52">
        <v>1750</v>
      </c>
      <c r="P13" s="53">
        <v>0</v>
      </c>
      <c r="Q13" s="54">
        <v>35</v>
      </c>
      <c r="R13" s="52">
        <v>2900</v>
      </c>
      <c r="S13" s="46"/>
      <c r="T13" s="54">
        <v>58</v>
      </c>
      <c r="U13" s="46"/>
      <c r="V13" s="46">
        <f t="shared" si="14"/>
        <v>2394</v>
      </c>
      <c r="W13" s="46">
        <f t="shared" si="9"/>
        <v>0</v>
      </c>
      <c r="X13" s="46">
        <f t="shared" si="9"/>
        <v>57</v>
      </c>
      <c r="Y13" s="52">
        <v>1470</v>
      </c>
      <c r="Z13" s="46">
        <v>0</v>
      </c>
      <c r="AA13" s="54">
        <v>35</v>
      </c>
      <c r="AB13" s="52">
        <v>0</v>
      </c>
      <c r="AC13" s="46">
        <v>0</v>
      </c>
      <c r="AD13" s="54">
        <v>0</v>
      </c>
      <c r="AE13" s="52">
        <v>924</v>
      </c>
      <c r="AF13" s="46"/>
      <c r="AG13" s="54">
        <v>22</v>
      </c>
      <c r="AH13" s="46"/>
      <c r="AI13" s="49">
        <f t="shared" si="15"/>
        <v>2646</v>
      </c>
      <c r="AJ13" s="46"/>
      <c r="AK13" s="46">
        <f t="shared" si="11"/>
        <v>63</v>
      </c>
      <c r="AL13" s="52">
        <v>1638</v>
      </c>
      <c r="AM13" s="46"/>
      <c r="AN13" s="54">
        <v>39</v>
      </c>
      <c r="AO13" s="52">
        <v>0</v>
      </c>
      <c r="AP13" s="46"/>
      <c r="AQ13" s="54">
        <v>0</v>
      </c>
      <c r="AR13" s="52">
        <v>1008</v>
      </c>
      <c r="AS13" s="46"/>
      <c r="AT13" s="54">
        <v>24</v>
      </c>
      <c r="AU13" s="46"/>
      <c r="AV13" s="53">
        <f t="shared" si="16"/>
        <v>3570</v>
      </c>
      <c r="AW13" s="53">
        <f>SUM(AW14:AW22)</f>
        <v>0</v>
      </c>
      <c r="AX13" s="53">
        <f t="shared" si="12"/>
        <v>85</v>
      </c>
      <c r="AY13" s="52">
        <v>882</v>
      </c>
      <c r="AZ13" s="56"/>
      <c r="BA13" s="54">
        <v>21</v>
      </c>
      <c r="BB13" s="52">
        <v>546</v>
      </c>
      <c r="BC13" s="56"/>
      <c r="BD13" s="54">
        <v>13</v>
      </c>
      <c r="BE13" s="52">
        <v>2142</v>
      </c>
      <c r="BF13" s="53"/>
      <c r="BG13" s="54">
        <v>51</v>
      </c>
      <c r="BH13" s="47"/>
    </row>
    <row r="14" spans="2:60" s="31" customFormat="1" x14ac:dyDescent="0.25">
      <c r="B14" s="42"/>
      <c r="C14" s="50" t="s">
        <v>59</v>
      </c>
      <c r="D14" s="51"/>
      <c r="E14" s="52">
        <f t="shared" si="0"/>
        <v>883.36</v>
      </c>
      <c r="F14" s="53">
        <f t="shared" si="0"/>
        <v>0</v>
      </c>
      <c r="G14" s="54">
        <f t="shared" si="0"/>
        <v>51</v>
      </c>
      <c r="H14" s="48"/>
      <c r="I14" s="55">
        <f t="shared" si="13"/>
        <v>236.60000000000002</v>
      </c>
      <c r="J14" s="53">
        <f t="shared" si="13"/>
        <v>0</v>
      </c>
      <c r="K14" s="54">
        <f t="shared" si="7"/>
        <v>13</v>
      </c>
      <c r="L14" s="52">
        <v>0</v>
      </c>
      <c r="M14" s="53">
        <v>0</v>
      </c>
      <c r="N14" s="54">
        <v>0</v>
      </c>
      <c r="O14" s="52">
        <v>72.8</v>
      </c>
      <c r="P14" s="53">
        <v>0</v>
      </c>
      <c r="Q14" s="54">
        <v>4</v>
      </c>
      <c r="R14" s="52">
        <v>163.80000000000001</v>
      </c>
      <c r="S14" s="46"/>
      <c r="T14" s="54">
        <v>9</v>
      </c>
      <c r="U14" s="46"/>
      <c r="V14" s="46">
        <f t="shared" si="14"/>
        <v>85.1</v>
      </c>
      <c r="W14" s="46">
        <f t="shared" si="9"/>
        <v>0</v>
      </c>
      <c r="X14" s="46">
        <f t="shared" si="9"/>
        <v>5</v>
      </c>
      <c r="Y14" s="52">
        <v>51.06</v>
      </c>
      <c r="Z14" s="46">
        <v>0</v>
      </c>
      <c r="AA14" s="54">
        <v>3</v>
      </c>
      <c r="AB14" s="52">
        <v>0</v>
      </c>
      <c r="AC14" s="46">
        <v>0</v>
      </c>
      <c r="AD14" s="54">
        <v>0</v>
      </c>
      <c r="AE14" s="52">
        <v>34.04</v>
      </c>
      <c r="AF14" s="46"/>
      <c r="AG14" s="54">
        <v>2</v>
      </c>
      <c r="AH14" s="46"/>
      <c r="AI14" s="49">
        <f t="shared" si="15"/>
        <v>170.2</v>
      </c>
      <c r="AJ14" s="46"/>
      <c r="AK14" s="46">
        <f t="shared" si="11"/>
        <v>10</v>
      </c>
      <c r="AL14" s="52">
        <v>136.16</v>
      </c>
      <c r="AM14" s="46"/>
      <c r="AN14" s="54">
        <v>8</v>
      </c>
      <c r="AO14" s="52">
        <v>0</v>
      </c>
      <c r="AP14" s="46"/>
      <c r="AQ14" s="54">
        <v>0</v>
      </c>
      <c r="AR14" s="52">
        <v>34.04</v>
      </c>
      <c r="AS14" s="46"/>
      <c r="AT14" s="54">
        <v>2</v>
      </c>
      <c r="AU14" s="46"/>
      <c r="AV14" s="53">
        <f t="shared" si="16"/>
        <v>391.46000000000004</v>
      </c>
      <c r="AW14" s="53">
        <f>SUM(AW16:AW23)</f>
        <v>0</v>
      </c>
      <c r="AX14" s="53">
        <f t="shared" si="12"/>
        <v>23</v>
      </c>
      <c r="AY14" s="52">
        <v>102.12</v>
      </c>
      <c r="AZ14" s="56"/>
      <c r="BA14" s="54">
        <v>6</v>
      </c>
      <c r="BB14" s="52">
        <v>102.12</v>
      </c>
      <c r="BC14" s="56"/>
      <c r="BD14" s="54">
        <v>6</v>
      </c>
      <c r="BE14" s="52">
        <v>187.22</v>
      </c>
      <c r="BF14" s="53"/>
      <c r="BG14" s="54">
        <v>11</v>
      </c>
      <c r="BH14" s="47"/>
    </row>
    <row r="15" spans="2:60" s="31" customFormat="1" ht="15.75" thickBot="1" x14ac:dyDescent="0.3">
      <c r="B15" s="42"/>
      <c r="C15" s="50" t="s">
        <v>131</v>
      </c>
      <c r="D15" s="51"/>
      <c r="E15" s="52"/>
      <c r="F15" s="53"/>
      <c r="G15" s="54"/>
      <c r="H15" s="48"/>
      <c r="I15" s="55"/>
      <c r="J15" s="53"/>
      <c r="K15" s="54"/>
      <c r="L15" s="52"/>
      <c r="M15" s="53"/>
      <c r="N15" s="54"/>
      <c r="O15" s="52"/>
      <c r="P15" s="53"/>
      <c r="Q15" s="54"/>
      <c r="R15" s="52"/>
      <c r="S15" s="46"/>
      <c r="T15" s="54"/>
      <c r="U15" s="46"/>
      <c r="V15" s="46"/>
      <c r="W15" s="46"/>
      <c r="X15" s="46"/>
      <c r="Y15" s="52">
        <v>15027</v>
      </c>
      <c r="Z15" s="46">
        <v>0</v>
      </c>
      <c r="AA15" s="54">
        <v>0</v>
      </c>
      <c r="AB15" s="52">
        <v>0</v>
      </c>
      <c r="AC15" s="46">
        <v>0</v>
      </c>
      <c r="AD15" s="54">
        <v>0</v>
      </c>
      <c r="AE15" s="52">
        <v>49535</v>
      </c>
      <c r="AF15" s="46"/>
      <c r="AG15" s="54"/>
      <c r="AH15" s="46"/>
      <c r="AI15" s="46"/>
      <c r="AJ15" s="46"/>
      <c r="AK15" s="46"/>
      <c r="AL15" s="52">
        <v>12250</v>
      </c>
      <c r="AM15" s="46"/>
      <c r="AN15" s="54"/>
      <c r="AO15" s="52">
        <v>0</v>
      </c>
      <c r="AP15" s="46"/>
      <c r="AQ15" s="54">
        <v>0</v>
      </c>
      <c r="AR15" s="52">
        <v>200</v>
      </c>
      <c r="AS15" s="46"/>
      <c r="AT15" s="54">
        <v>0</v>
      </c>
      <c r="AU15" s="46"/>
      <c r="AV15" s="46">
        <f t="shared" si="16"/>
        <v>700</v>
      </c>
      <c r="AW15" s="46"/>
      <c r="AX15" s="46">
        <f t="shared" si="12"/>
        <v>0</v>
      </c>
      <c r="AY15" s="52">
        <v>0</v>
      </c>
      <c r="AZ15" s="56"/>
      <c r="BA15" s="54">
        <v>0</v>
      </c>
      <c r="BB15" s="52">
        <v>700</v>
      </c>
      <c r="BC15" s="56"/>
      <c r="BD15" s="54">
        <v>0</v>
      </c>
      <c r="BE15" s="52">
        <v>0</v>
      </c>
      <c r="BF15" s="53"/>
      <c r="BG15" s="54">
        <v>0</v>
      </c>
      <c r="BH15" s="47"/>
    </row>
    <row r="16" spans="2:60" s="31" customFormat="1" ht="30.75" thickBot="1" x14ac:dyDescent="0.3">
      <c r="B16" s="57"/>
      <c r="C16" s="58" t="s">
        <v>60</v>
      </c>
      <c r="D16" s="59">
        <v>34000</v>
      </c>
      <c r="E16" s="60">
        <f t="shared" si="0"/>
        <v>15618</v>
      </c>
      <c r="F16" s="61">
        <f t="shared" si="0"/>
        <v>0</v>
      </c>
      <c r="G16" s="62">
        <f t="shared" si="0"/>
        <v>878</v>
      </c>
      <c r="H16" s="63"/>
      <c r="I16" s="61">
        <f>L16+O16+R16</f>
        <v>4356</v>
      </c>
      <c r="J16" s="61">
        <f>M16+P16+S16</f>
        <v>0</v>
      </c>
      <c r="K16" s="62">
        <f t="shared" si="7"/>
        <v>244</v>
      </c>
      <c r="L16" s="60">
        <f>SUM(L17:L18)</f>
        <v>0</v>
      </c>
      <c r="M16" s="61">
        <f t="shared" ref="M16:AL16" si="18">SUM(M17:M18)</f>
        <v>0</v>
      </c>
      <c r="N16" s="62">
        <f t="shared" si="18"/>
        <v>0</v>
      </c>
      <c r="O16" s="60">
        <f t="shared" si="18"/>
        <v>1356</v>
      </c>
      <c r="P16" s="61">
        <f t="shared" si="18"/>
        <v>0</v>
      </c>
      <c r="Q16" s="62">
        <f t="shared" si="18"/>
        <v>76</v>
      </c>
      <c r="R16" s="60">
        <f t="shared" si="18"/>
        <v>3000</v>
      </c>
      <c r="S16" s="64">
        <f t="shared" si="18"/>
        <v>0</v>
      </c>
      <c r="T16" s="62">
        <f t="shared" si="18"/>
        <v>168</v>
      </c>
      <c r="U16" s="61">
        <f t="shared" si="18"/>
        <v>0</v>
      </c>
      <c r="V16" s="61">
        <f t="shared" si="14"/>
        <v>4872</v>
      </c>
      <c r="W16" s="61">
        <f t="shared" si="18"/>
        <v>0</v>
      </c>
      <c r="X16" s="61">
        <f t="shared" si="9"/>
        <v>275</v>
      </c>
      <c r="Y16" s="60">
        <f t="shared" si="18"/>
        <v>1386</v>
      </c>
      <c r="Z16" s="64">
        <f t="shared" si="18"/>
        <v>0</v>
      </c>
      <c r="AA16" s="62">
        <f t="shared" si="18"/>
        <v>79</v>
      </c>
      <c r="AB16" s="60">
        <f t="shared" si="18"/>
        <v>0</v>
      </c>
      <c r="AC16" s="64">
        <f t="shared" si="18"/>
        <v>0</v>
      </c>
      <c r="AD16" s="62">
        <f t="shared" si="18"/>
        <v>0</v>
      </c>
      <c r="AE16" s="60">
        <f t="shared" si="18"/>
        <v>3486</v>
      </c>
      <c r="AF16" s="64">
        <f t="shared" si="18"/>
        <v>0</v>
      </c>
      <c r="AG16" s="64">
        <f t="shared" si="18"/>
        <v>196</v>
      </c>
      <c r="AH16" s="61">
        <f t="shared" si="18"/>
        <v>0</v>
      </c>
      <c r="AI16" s="64">
        <f t="shared" si="15"/>
        <v>3504</v>
      </c>
      <c r="AJ16" s="61">
        <f t="shared" si="18"/>
        <v>0</v>
      </c>
      <c r="AK16" s="61">
        <f t="shared" si="11"/>
        <v>197</v>
      </c>
      <c r="AL16" s="60">
        <f t="shared" si="18"/>
        <v>1296</v>
      </c>
      <c r="AM16" s="64"/>
      <c r="AN16" s="62">
        <f t="shared" ref="AN16:AO16" si="19">SUM(AN17:AN18)</f>
        <v>73</v>
      </c>
      <c r="AO16" s="60">
        <f t="shared" si="19"/>
        <v>1251</v>
      </c>
      <c r="AP16" s="64"/>
      <c r="AQ16" s="62">
        <f t="shared" ref="AQ16" si="20">SUM(AQ17:AQ18)</f>
        <v>70</v>
      </c>
      <c r="AR16" s="60">
        <f>AR17+AR18</f>
        <v>957</v>
      </c>
      <c r="AS16" s="64">
        <f t="shared" ref="AS16:AW16" si="21">AS17+AS18</f>
        <v>0</v>
      </c>
      <c r="AT16" s="62">
        <f t="shared" si="21"/>
        <v>54</v>
      </c>
      <c r="AU16" s="61">
        <f t="shared" si="21"/>
        <v>0</v>
      </c>
      <c r="AV16" s="61">
        <f>AY16+BB16+BE16</f>
        <v>2886</v>
      </c>
      <c r="AW16" s="61">
        <f t="shared" si="21"/>
        <v>0</v>
      </c>
      <c r="AX16" s="61">
        <f t="shared" si="12"/>
        <v>162</v>
      </c>
      <c r="AY16" s="60">
        <f>AY17+AY18</f>
        <v>909</v>
      </c>
      <c r="AZ16" s="63">
        <f t="shared" ref="AZ16:BG16" si="22">AZ17+AZ18</f>
        <v>0</v>
      </c>
      <c r="BA16" s="63">
        <f t="shared" si="22"/>
        <v>51</v>
      </c>
      <c r="BB16" s="60">
        <f t="shared" si="22"/>
        <v>1107</v>
      </c>
      <c r="BC16" s="63">
        <f t="shared" si="22"/>
        <v>0</v>
      </c>
      <c r="BD16" s="63">
        <f t="shared" si="22"/>
        <v>62</v>
      </c>
      <c r="BE16" s="60">
        <f t="shared" si="22"/>
        <v>870</v>
      </c>
      <c r="BF16" s="63">
        <f t="shared" si="22"/>
        <v>0</v>
      </c>
      <c r="BG16" s="63">
        <f t="shared" si="22"/>
        <v>49</v>
      </c>
      <c r="BH16" s="62"/>
    </row>
    <row r="17" spans="2:60" s="31" customFormat="1" x14ac:dyDescent="0.25">
      <c r="B17" s="42"/>
      <c r="C17" s="50" t="s">
        <v>53</v>
      </c>
      <c r="D17" s="51"/>
      <c r="E17" s="52">
        <f t="shared" si="0"/>
        <v>14688</v>
      </c>
      <c r="F17" s="53">
        <f t="shared" si="0"/>
        <v>0</v>
      </c>
      <c r="G17" s="54">
        <f t="shared" si="0"/>
        <v>816</v>
      </c>
      <c r="H17" s="56"/>
      <c r="I17" s="55">
        <f>L17+O17+R17</f>
        <v>4176</v>
      </c>
      <c r="J17" s="53">
        <f>M17+P17+S17</f>
        <v>0</v>
      </c>
      <c r="K17" s="54">
        <f t="shared" si="7"/>
        <v>232</v>
      </c>
      <c r="L17" s="52">
        <v>0</v>
      </c>
      <c r="M17" s="53">
        <v>0</v>
      </c>
      <c r="N17" s="54">
        <v>0</v>
      </c>
      <c r="O17" s="52">
        <v>1296</v>
      </c>
      <c r="P17" s="53">
        <v>0</v>
      </c>
      <c r="Q17" s="54">
        <v>72</v>
      </c>
      <c r="R17" s="52">
        <v>2880</v>
      </c>
      <c r="S17" s="46"/>
      <c r="T17" s="54">
        <v>160</v>
      </c>
      <c r="U17" s="46"/>
      <c r="V17" s="46">
        <f>Y17+AB17+AE17</f>
        <v>4482</v>
      </c>
      <c r="W17" s="46">
        <f t="shared" ref="W17:W18" si="23">Z17+AC17+AF17</f>
        <v>0</v>
      </c>
      <c r="X17" s="46">
        <f t="shared" si="9"/>
        <v>249</v>
      </c>
      <c r="Y17" s="52">
        <v>1206</v>
      </c>
      <c r="Z17" s="46">
        <v>0</v>
      </c>
      <c r="AA17" s="54">
        <v>67</v>
      </c>
      <c r="AB17" s="52">
        <v>0</v>
      </c>
      <c r="AC17" s="46">
        <v>0</v>
      </c>
      <c r="AD17" s="54">
        <v>0</v>
      </c>
      <c r="AE17" s="52">
        <v>3276</v>
      </c>
      <c r="AF17" s="46"/>
      <c r="AG17" s="54">
        <v>182</v>
      </c>
      <c r="AH17" s="46"/>
      <c r="AI17" s="49">
        <f t="shared" si="15"/>
        <v>3294</v>
      </c>
      <c r="AJ17" s="46"/>
      <c r="AK17" s="46">
        <f t="shared" si="11"/>
        <v>183</v>
      </c>
      <c r="AL17" s="52">
        <v>1206</v>
      </c>
      <c r="AM17" s="46"/>
      <c r="AN17" s="54">
        <v>67</v>
      </c>
      <c r="AO17" s="52">
        <v>1206</v>
      </c>
      <c r="AP17" s="46"/>
      <c r="AQ17" s="54">
        <v>67</v>
      </c>
      <c r="AR17" s="52">
        <v>882</v>
      </c>
      <c r="AS17" s="46"/>
      <c r="AT17" s="54">
        <v>49</v>
      </c>
      <c r="AU17" s="46"/>
      <c r="AV17" s="53">
        <f>AY17+BB17+BE17</f>
        <v>2736</v>
      </c>
      <c r="AW17" s="53">
        <f>AZ17+BC17+BF17</f>
        <v>0</v>
      </c>
      <c r="AX17" s="53">
        <f t="shared" si="12"/>
        <v>152</v>
      </c>
      <c r="AY17" s="52">
        <v>864</v>
      </c>
      <c r="AZ17" s="53"/>
      <c r="BA17" s="54">
        <v>48</v>
      </c>
      <c r="BB17" s="52">
        <v>1062</v>
      </c>
      <c r="BC17" s="53"/>
      <c r="BD17" s="54">
        <v>59</v>
      </c>
      <c r="BE17" s="52">
        <v>810</v>
      </c>
      <c r="BF17" s="53"/>
      <c r="BG17" s="54">
        <v>45</v>
      </c>
      <c r="BH17" s="47"/>
    </row>
    <row r="18" spans="2:60" s="31" customFormat="1" ht="15.75" thickBot="1" x14ac:dyDescent="0.3">
      <c r="B18" s="42"/>
      <c r="C18" s="50" t="s">
        <v>54</v>
      </c>
      <c r="D18" s="51"/>
      <c r="E18" s="52">
        <f t="shared" si="0"/>
        <v>930</v>
      </c>
      <c r="F18" s="53">
        <f t="shared" si="0"/>
        <v>0</v>
      </c>
      <c r="G18" s="54">
        <f t="shared" si="0"/>
        <v>62</v>
      </c>
      <c r="H18" s="56"/>
      <c r="I18" s="55">
        <f>L18+O18+R18</f>
        <v>180</v>
      </c>
      <c r="J18" s="53">
        <f t="shared" ref="J18" si="24">M18+P18+S18</f>
        <v>0</v>
      </c>
      <c r="K18" s="54">
        <f t="shared" si="7"/>
        <v>12</v>
      </c>
      <c r="L18" s="52">
        <v>0</v>
      </c>
      <c r="M18" s="53">
        <v>0</v>
      </c>
      <c r="N18" s="54">
        <v>0</v>
      </c>
      <c r="O18" s="52">
        <v>60</v>
      </c>
      <c r="P18" s="53">
        <v>0</v>
      </c>
      <c r="Q18" s="54">
        <v>4</v>
      </c>
      <c r="R18" s="52">
        <v>120</v>
      </c>
      <c r="S18" s="46"/>
      <c r="T18" s="54">
        <v>8</v>
      </c>
      <c r="U18" s="46"/>
      <c r="V18" s="46">
        <f t="shared" si="14"/>
        <v>390</v>
      </c>
      <c r="W18" s="46">
        <f t="shared" si="23"/>
        <v>0</v>
      </c>
      <c r="X18" s="46">
        <f t="shared" si="9"/>
        <v>26</v>
      </c>
      <c r="Y18" s="52">
        <v>180</v>
      </c>
      <c r="Z18" s="46">
        <v>0</v>
      </c>
      <c r="AA18" s="54">
        <v>12</v>
      </c>
      <c r="AB18" s="52">
        <v>0</v>
      </c>
      <c r="AC18" s="46">
        <v>0</v>
      </c>
      <c r="AD18" s="54">
        <v>0</v>
      </c>
      <c r="AE18" s="52">
        <v>210</v>
      </c>
      <c r="AF18" s="46"/>
      <c r="AG18" s="54">
        <v>14</v>
      </c>
      <c r="AH18" s="46"/>
      <c r="AI18" s="49">
        <f t="shared" si="15"/>
        <v>210</v>
      </c>
      <c r="AJ18" s="46"/>
      <c r="AK18" s="46">
        <f t="shared" si="11"/>
        <v>14</v>
      </c>
      <c r="AL18" s="52">
        <v>90</v>
      </c>
      <c r="AM18" s="46"/>
      <c r="AN18" s="54">
        <v>6</v>
      </c>
      <c r="AO18" s="52">
        <v>45</v>
      </c>
      <c r="AP18" s="46"/>
      <c r="AQ18" s="54">
        <v>3</v>
      </c>
      <c r="AR18" s="52">
        <v>75</v>
      </c>
      <c r="AS18" s="46"/>
      <c r="AT18" s="54">
        <v>5</v>
      </c>
      <c r="AU18" s="46"/>
      <c r="AV18" s="53">
        <f>AY18+BB18+BE18</f>
        <v>150</v>
      </c>
      <c r="AW18" s="53">
        <f>AZ18+BC18+BF18</f>
        <v>0</v>
      </c>
      <c r="AX18" s="53">
        <f t="shared" si="12"/>
        <v>10</v>
      </c>
      <c r="AY18" s="52">
        <v>45</v>
      </c>
      <c r="AZ18" s="53"/>
      <c r="BA18" s="54">
        <v>3</v>
      </c>
      <c r="BB18" s="52">
        <v>45</v>
      </c>
      <c r="BC18" s="53"/>
      <c r="BD18" s="54">
        <v>3</v>
      </c>
      <c r="BE18" s="52">
        <v>60</v>
      </c>
      <c r="BF18" s="53"/>
      <c r="BG18" s="54">
        <v>4</v>
      </c>
      <c r="BH18" s="47"/>
    </row>
    <row r="19" spans="2:60" s="31" customFormat="1" ht="45.75" thickBot="1" x14ac:dyDescent="0.3">
      <c r="B19" s="57"/>
      <c r="C19" s="58" t="s">
        <v>61</v>
      </c>
      <c r="D19" s="59">
        <v>161000</v>
      </c>
      <c r="E19" s="60">
        <f t="shared" si="0"/>
        <v>56067.72</v>
      </c>
      <c r="F19" s="61">
        <f t="shared" si="0"/>
        <v>0</v>
      </c>
      <c r="G19" s="62">
        <f t="shared" si="0"/>
        <v>3084</v>
      </c>
      <c r="H19" s="63"/>
      <c r="I19" s="61">
        <f t="shared" si="13"/>
        <v>20305.72</v>
      </c>
      <c r="J19" s="61">
        <f>M19+P19+S19</f>
        <v>0</v>
      </c>
      <c r="K19" s="62">
        <f t="shared" si="7"/>
        <v>979</v>
      </c>
      <c r="L19" s="60">
        <f>SUM(L20:L23)</f>
        <v>6818.04</v>
      </c>
      <c r="M19" s="64">
        <f t="shared" ref="M19:AL19" si="25">SUM(M20:M23)</f>
        <v>0</v>
      </c>
      <c r="N19" s="62">
        <f t="shared" si="25"/>
        <v>331</v>
      </c>
      <c r="O19" s="60">
        <f t="shared" si="25"/>
        <v>6818.04</v>
      </c>
      <c r="P19" s="64">
        <f t="shared" si="25"/>
        <v>0</v>
      </c>
      <c r="Q19" s="62">
        <f t="shared" si="25"/>
        <v>325</v>
      </c>
      <c r="R19" s="60">
        <f t="shared" si="25"/>
        <v>6669.6399999999994</v>
      </c>
      <c r="S19" s="64">
        <f t="shared" si="25"/>
        <v>0</v>
      </c>
      <c r="T19" s="62">
        <f t="shared" si="25"/>
        <v>323</v>
      </c>
      <c r="U19" s="61">
        <f t="shared" si="25"/>
        <v>0</v>
      </c>
      <c r="V19" s="61">
        <f t="shared" si="14"/>
        <v>7897</v>
      </c>
      <c r="W19" s="61">
        <f t="shared" si="25"/>
        <v>0</v>
      </c>
      <c r="X19" s="61">
        <f t="shared" si="9"/>
        <v>466</v>
      </c>
      <c r="Y19" s="60">
        <f t="shared" si="25"/>
        <v>824</v>
      </c>
      <c r="Z19" s="64">
        <f t="shared" si="25"/>
        <v>0</v>
      </c>
      <c r="AA19" s="62">
        <f t="shared" si="25"/>
        <v>48</v>
      </c>
      <c r="AB19" s="60">
        <f t="shared" si="25"/>
        <v>3751</v>
      </c>
      <c r="AC19" s="64">
        <f t="shared" si="25"/>
        <v>0</v>
      </c>
      <c r="AD19" s="62">
        <f t="shared" si="25"/>
        <v>220</v>
      </c>
      <c r="AE19" s="60">
        <f t="shared" si="25"/>
        <v>3322</v>
      </c>
      <c r="AF19" s="64">
        <f t="shared" si="25"/>
        <v>0</v>
      </c>
      <c r="AG19" s="62">
        <f t="shared" si="25"/>
        <v>198</v>
      </c>
      <c r="AH19" s="61">
        <f t="shared" si="25"/>
        <v>0</v>
      </c>
      <c r="AI19" s="64">
        <f t="shared" si="15"/>
        <v>8970.5</v>
      </c>
      <c r="AJ19" s="61">
        <f t="shared" si="25"/>
        <v>0</v>
      </c>
      <c r="AK19" s="61">
        <f t="shared" si="11"/>
        <v>535</v>
      </c>
      <c r="AL19" s="60">
        <f t="shared" si="25"/>
        <v>3970.5</v>
      </c>
      <c r="AM19" s="64"/>
      <c r="AN19" s="62">
        <f t="shared" ref="AN19:AO19" si="26">SUM(AN20:AN23)</f>
        <v>244</v>
      </c>
      <c r="AO19" s="60">
        <f t="shared" si="26"/>
        <v>3575</v>
      </c>
      <c r="AP19" s="64"/>
      <c r="AQ19" s="62">
        <f t="shared" ref="AQ19" si="27">SUM(AQ20:AQ23)</f>
        <v>205</v>
      </c>
      <c r="AR19" s="60">
        <f>SUM(AR20:AR23)</f>
        <v>1425</v>
      </c>
      <c r="AS19" s="64">
        <f t="shared" ref="AS19:AW19" si="28">SUM(AS20:AS23)</f>
        <v>0</v>
      </c>
      <c r="AT19" s="62">
        <f t="shared" si="28"/>
        <v>86</v>
      </c>
      <c r="AU19" s="61">
        <f t="shared" si="28"/>
        <v>0</v>
      </c>
      <c r="AV19" s="61">
        <f>AY19+BB19+BE19</f>
        <v>18894.5</v>
      </c>
      <c r="AW19" s="61">
        <f t="shared" si="28"/>
        <v>0</v>
      </c>
      <c r="AX19" s="61">
        <f t="shared" si="12"/>
        <v>1104</v>
      </c>
      <c r="AY19" s="60">
        <f>SUM(AY20:AY23)</f>
        <v>4049</v>
      </c>
      <c r="AZ19" s="63">
        <f t="shared" ref="AZ19:BG19" si="29">SUM(AZ20:AZ23)</f>
        <v>0</v>
      </c>
      <c r="BA19" s="63">
        <f t="shared" si="29"/>
        <v>244</v>
      </c>
      <c r="BB19" s="60">
        <f t="shared" si="29"/>
        <v>5600</v>
      </c>
      <c r="BC19" s="63">
        <f t="shared" si="29"/>
        <v>0</v>
      </c>
      <c r="BD19" s="63">
        <f t="shared" si="29"/>
        <v>338</v>
      </c>
      <c r="BE19" s="60">
        <f t="shared" si="29"/>
        <v>9245.5</v>
      </c>
      <c r="BF19" s="63">
        <f t="shared" si="29"/>
        <v>0</v>
      </c>
      <c r="BG19" s="63">
        <f t="shared" si="29"/>
        <v>522</v>
      </c>
      <c r="BH19" s="62"/>
    </row>
    <row r="20" spans="2:60" s="31" customFormat="1" ht="30" x14ac:dyDescent="0.25">
      <c r="B20" s="42"/>
      <c r="C20" s="50" t="s">
        <v>62</v>
      </c>
      <c r="D20" s="51"/>
      <c r="E20" s="52">
        <f t="shared" si="0"/>
        <v>8981.619999999999</v>
      </c>
      <c r="F20" s="53">
        <f t="shared" si="0"/>
        <v>0</v>
      </c>
      <c r="G20" s="54">
        <f t="shared" si="0"/>
        <v>1056</v>
      </c>
      <c r="H20" s="56"/>
      <c r="I20" s="65">
        <f>L20+O20+R20</f>
        <v>1337.62</v>
      </c>
      <c r="J20" s="53">
        <f t="shared" ref="J20:K35" si="30">M20+P20+S20</f>
        <v>0</v>
      </c>
      <c r="K20" s="54">
        <f>N20+Q20+T20</f>
        <v>328</v>
      </c>
      <c r="L20" s="52">
        <v>460.04</v>
      </c>
      <c r="M20" s="53">
        <v>0</v>
      </c>
      <c r="N20" s="54">
        <v>113</v>
      </c>
      <c r="O20" s="52">
        <v>436.94</v>
      </c>
      <c r="P20" s="53">
        <v>0</v>
      </c>
      <c r="Q20" s="54">
        <v>107</v>
      </c>
      <c r="R20" s="52">
        <v>440.64</v>
      </c>
      <c r="S20" s="46"/>
      <c r="T20" s="54">
        <v>108</v>
      </c>
      <c r="U20" s="46"/>
      <c r="V20" s="46">
        <f>Y20+AB20+AE20</f>
        <v>1659</v>
      </c>
      <c r="W20" s="46">
        <f t="shared" ref="W20:X35" si="31">Z20+AC20+AF20</f>
        <v>0</v>
      </c>
      <c r="X20" s="46">
        <f t="shared" si="9"/>
        <v>158</v>
      </c>
      <c r="Y20" s="56">
        <v>168</v>
      </c>
      <c r="Z20" s="46">
        <v>0</v>
      </c>
      <c r="AA20" s="54">
        <v>16</v>
      </c>
      <c r="AB20" s="56">
        <v>777</v>
      </c>
      <c r="AC20" s="46">
        <v>0</v>
      </c>
      <c r="AD20" s="54">
        <v>74</v>
      </c>
      <c r="AE20" s="56">
        <v>714</v>
      </c>
      <c r="AF20" s="46"/>
      <c r="AG20" s="54">
        <v>68</v>
      </c>
      <c r="AH20" s="46"/>
      <c r="AI20" s="49">
        <f t="shared" si="15"/>
        <v>1963.5</v>
      </c>
      <c r="AJ20" s="46"/>
      <c r="AK20" s="46">
        <f t="shared" si="11"/>
        <v>187</v>
      </c>
      <c r="AL20" s="52">
        <v>913.5</v>
      </c>
      <c r="AM20" s="46"/>
      <c r="AN20" s="54">
        <v>87</v>
      </c>
      <c r="AO20" s="52">
        <v>735</v>
      </c>
      <c r="AP20" s="46"/>
      <c r="AQ20" s="54">
        <v>70</v>
      </c>
      <c r="AR20" s="52">
        <v>315</v>
      </c>
      <c r="AS20" s="46"/>
      <c r="AT20" s="54">
        <v>30</v>
      </c>
      <c r="AU20" s="46"/>
      <c r="AV20" s="55">
        <f>AY20+BB20+BE20</f>
        <v>4021.5</v>
      </c>
      <c r="AW20" s="53"/>
      <c r="AX20" s="54">
        <f>BA20+BD20+BG20</f>
        <v>383</v>
      </c>
      <c r="AY20" s="52">
        <v>903</v>
      </c>
      <c r="AZ20" s="53"/>
      <c r="BA20" s="54">
        <v>86</v>
      </c>
      <c r="BB20" s="52">
        <v>1260</v>
      </c>
      <c r="BC20" s="53"/>
      <c r="BD20" s="54">
        <v>120</v>
      </c>
      <c r="BE20" s="52">
        <v>1858.5</v>
      </c>
      <c r="BF20" s="53"/>
      <c r="BG20" s="54">
        <v>177</v>
      </c>
      <c r="BH20" s="47"/>
    </row>
    <row r="21" spans="2:60" s="31" customFormat="1" x14ac:dyDescent="0.25">
      <c r="B21" s="42"/>
      <c r="C21" s="50" t="s">
        <v>63</v>
      </c>
      <c r="D21" s="51"/>
      <c r="E21" s="52">
        <f t="shared" si="0"/>
        <v>15321.7</v>
      </c>
      <c r="F21" s="53">
        <f t="shared" si="0"/>
        <v>0</v>
      </c>
      <c r="G21" s="54">
        <f t="shared" si="0"/>
        <v>1046</v>
      </c>
      <c r="H21" s="56"/>
      <c r="I21" s="55">
        <f t="shared" si="13"/>
        <v>7313.7</v>
      </c>
      <c r="J21" s="53">
        <f t="shared" si="30"/>
        <v>0</v>
      </c>
      <c r="K21" s="54">
        <f t="shared" si="7"/>
        <v>318</v>
      </c>
      <c r="L21" s="56">
        <v>2438</v>
      </c>
      <c r="M21" s="53">
        <v>0</v>
      </c>
      <c r="N21" s="54">
        <v>106</v>
      </c>
      <c r="O21" s="52">
        <v>2391.6999999999998</v>
      </c>
      <c r="P21" s="53">
        <v>0</v>
      </c>
      <c r="Q21" s="54">
        <v>104</v>
      </c>
      <c r="R21" s="52">
        <v>2484</v>
      </c>
      <c r="S21" s="46"/>
      <c r="T21" s="54">
        <v>108</v>
      </c>
      <c r="U21" s="46"/>
      <c r="V21" s="46">
        <f t="shared" si="14"/>
        <v>1738</v>
      </c>
      <c r="W21" s="46">
        <f t="shared" si="31"/>
        <v>0</v>
      </c>
      <c r="X21" s="46">
        <f t="shared" si="9"/>
        <v>158</v>
      </c>
      <c r="Y21" s="56">
        <v>176</v>
      </c>
      <c r="Z21" s="46">
        <v>0</v>
      </c>
      <c r="AA21" s="54">
        <v>16</v>
      </c>
      <c r="AB21" s="56">
        <v>814</v>
      </c>
      <c r="AC21" s="46">
        <v>0</v>
      </c>
      <c r="AD21" s="54">
        <v>74</v>
      </c>
      <c r="AE21" s="56">
        <v>748</v>
      </c>
      <c r="AF21" s="46"/>
      <c r="AG21" s="54">
        <v>68</v>
      </c>
      <c r="AH21" s="46"/>
      <c r="AI21" s="49">
        <f t="shared" si="15"/>
        <v>2057</v>
      </c>
      <c r="AJ21" s="46"/>
      <c r="AK21" s="46">
        <f t="shared" si="11"/>
        <v>187</v>
      </c>
      <c r="AL21" s="52">
        <v>957</v>
      </c>
      <c r="AM21" s="46"/>
      <c r="AN21" s="54">
        <v>87</v>
      </c>
      <c r="AO21" s="52">
        <v>770</v>
      </c>
      <c r="AP21" s="46"/>
      <c r="AQ21" s="54">
        <v>70</v>
      </c>
      <c r="AR21" s="52">
        <v>330</v>
      </c>
      <c r="AS21" s="46"/>
      <c r="AT21" s="54">
        <v>30</v>
      </c>
      <c r="AU21" s="46"/>
      <c r="AV21" s="55">
        <f t="shared" ref="AV21:AW42" si="32">AY21+BB21+BE21</f>
        <v>4213</v>
      </c>
      <c r="AW21" s="53"/>
      <c r="AX21" s="54">
        <f t="shared" si="12"/>
        <v>383</v>
      </c>
      <c r="AY21" s="52">
        <v>946</v>
      </c>
      <c r="AZ21" s="53"/>
      <c r="BA21" s="54">
        <v>86</v>
      </c>
      <c r="BB21" s="52">
        <v>1320</v>
      </c>
      <c r="BC21" s="53"/>
      <c r="BD21" s="54">
        <v>120</v>
      </c>
      <c r="BE21" s="52">
        <v>1947</v>
      </c>
      <c r="BF21" s="53"/>
      <c r="BG21" s="54">
        <v>177</v>
      </c>
      <c r="BH21" s="47"/>
    </row>
    <row r="22" spans="2:60" s="31" customFormat="1" x14ac:dyDescent="0.25">
      <c r="B22" s="42"/>
      <c r="C22" s="50" t="s">
        <v>64</v>
      </c>
      <c r="D22" s="51"/>
      <c r="E22" s="52">
        <f t="shared" ref="E22:G77" si="33">L22+O22+R22+Y22+AB22+AE22+AL22+AO22+AR22+AY22+BB22+BE22</f>
        <v>29699.7</v>
      </c>
      <c r="F22" s="53">
        <f t="shared" si="33"/>
        <v>0</v>
      </c>
      <c r="G22" s="54">
        <f t="shared" si="33"/>
        <v>939</v>
      </c>
      <c r="H22" s="56"/>
      <c r="I22" s="55">
        <f t="shared" si="13"/>
        <v>10709.7</v>
      </c>
      <c r="J22" s="53">
        <f t="shared" si="30"/>
        <v>0</v>
      </c>
      <c r="K22" s="54">
        <f t="shared" si="7"/>
        <v>306</v>
      </c>
      <c r="L22" s="56">
        <v>3745</v>
      </c>
      <c r="M22" s="53">
        <v>0</v>
      </c>
      <c r="N22" s="54">
        <v>107</v>
      </c>
      <c r="O22" s="52">
        <v>3569.7</v>
      </c>
      <c r="P22" s="53">
        <v>0</v>
      </c>
      <c r="Q22" s="54">
        <v>102</v>
      </c>
      <c r="R22" s="52">
        <v>3395</v>
      </c>
      <c r="S22" s="46"/>
      <c r="T22" s="54">
        <v>97</v>
      </c>
      <c r="U22" s="46"/>
      <c r="V22" s="46">
        <f t="shared" si="14"/>
        <v>4500</v>
      </c>
      <c r="W22" s="46">
        <f t="shared" si="31"/>
        <v>0</v>
      </c>
      <c r="X22" s="46">
        <f t="shared" si="9"/>
        <v>150</v>
      </c>
      <c r="Y22" s="56">
        <v>480</v>
      </c>
      <c r="Z22" s="46">
        <v>0</v>
      </c>
      <c r="AA22" s="54">
        <v>16</v>
      </c>
      <c r="AB22" s="56">
        <v>2160</v>
      </c>
      <c r="AC22" s="46">
        <v>0</v>
      </c>
      <c r="AD22" s="54">
        <v>72</v>
      </c>
      <c r="AE22" s="56">
        <v>1860</v>
      </c>
      <c r="AF22" s="46"/>
      <c r="AG22" s="54">
        <v>62</v>
      </c>
      <c r="AH22" s="46"/>
      <c r="AI22" s="49">
        <f t="shared" si="15"/>
        <v>4740</v>
      </c>
      <c r="AJ22" s="46"/>
      <c r="AK22" s="46">
        <f t="shared" si="11"/>
        <v>158</v>
      </c>
      <c r="AL22" s="52">
        <v>2100</v>
      </c>
      <c r="AM22" s="46"/>
      <c r="AN22" s="54">
        <v>70</v>
      </c>
      <c r="AO22" s="52">
        <v>1860</v>
      </c>
      <c r="AP22" s="46"/>
      <c r="AQ22" s="54">
        <v>62</v>
      </c>
      <c r="AR22" s="52">
        <v>780</v>
      </c>
      <c r="AS22" s="46"/>
      <c r="AT22" s="54">
        <v>26</v>
      </c>
      <c r="AU22" s="46"/>
      <c r="AV22" s="55">
        <f t="shared" si="32"/>
        <v>9750</v>
      </c>
      <c r="AW22" s="53"/>
      <c r="AX22" s="54">
        <f t="shared" si="12"/>
        <v>325</v>
      </c>
      <c r="AY22" s="52">
        <v>2130</v>
      </c>
      <c r="AZ22" s="53"/>
      <c r="BA22" s="54">
        <v>71</v>
      </c>
      <c r="BB22" s="52">
        <v>2880</v>
      </c>
      <c r="BC22" s="53"/>
      <c r="BD22" s="54">
        <v>96</v>
      </c>
      <c r="BE22" s="52">
        <v>4740</v>
      </c>
      <c r="BF22" s="53"/>
      <c r="BG22" s="54">
        <v>158</v>
      </c>
      <c r="BH22" s="47"/>
    </row>
    <row r="23" spans="2:60" s="31" customFormat="1" ht="15.75" thickBot="1" x14ac:dyDescent="0.3">
      <c r="B23" s="42"/>
      <c r="C23" s="50" t="s">
        <v>65</v>
      </c>
      <c r="D23" s="51"/>
      <c r="E23" s="52">
        <f t="shared" si="33"/>
        <v>2064.6999999999998</v>
      </c>
      <c r="F23" s="53">
        <f t="shared" si="33"/>
        <v>0</v>
      </c>
      <c r="G23" s="54">
        <f t="shared" si="33"/>
        <v>43</v>
      </c>
      <c r="H23" s="56"/>
      <c r="I23" s="55">
        <f t="shared" si="13"/>
        <v>944.7</v>
      </c>
      <c r="J23" s="53">
        <f t="shared" si="30"/>
        <v>0</v>
      </c>
      <c r="K23" s="54">
        <f t="shared" si="30"/>
        <v>27</v>
      </c>
      <c r="L23" s="52">
        <v>175</v>
      </c>
      <c r="M23" s="53">
        <v>0</v>
      </c>
      <c r="N23" s="54">
        <v>5</v>
      </c>
      <c r="O23" s="52">
        <v>419.7</v>
      </c>
      <c r="P23" s="53">
        <v>0</v>
      </c>
      <c r="Q23" s="54">
        <v>12</v>
      </c>
      <c r="R23" s="52">
        <v>350</v>
      </c>
      <c r="S23" s="46"/>
      <c r="T23" s="54">
        <v>10</v>
      </c>
      <c r="U23" s="46"/>
      <c r="V23" s="46">
        <f t="shared" si="14"/>
        <v>0</v>
      </c>
      <c r="W23" s="46">
        <f t="shared" si="31"/>
        <v>0</v>
      </c>
      <c r="X23" s="46">
        <f t="shared" si="31"/>
        <v>0</v>
      </c>
      <c r="Y23" s="56">
        <v>0</v>
      </c>
      <c r="Z23" s="46">
        <v>0</v>
      </c>
      <c r="AA23" s="54">
        <v>0</v>
      </c>
      <c r="AB23" s="56">
        <v>0</v>
      </c>
      <c r="AC23" s="46">
        <v>0</v>
      </c>
      <c r="AD23" s="54">
        <v>0</v>
      </c>
      <c r="AE23" s="56">
        <v>0</v>
      </c>
      <c r="AF23" s="46"/>
      <c r="AG23" s="54">
        <v>0</v>
      </c>
      <c r="AH23" s="46"/>
      <c r="AI23" s="49">
        <f t="shared" si="15"/>
        <v>210</v>
      </c>
      <c r="AJ23" s="46"/>
      <c r="AK23" s="46">
        <f t="shared" si="11"/>
        <v>3</v>
      </c>
      <c r="AL23" s="52">
        <v>0</v>
      </c>
      <c r="AM23" s="46"/>
      <c r="AN23" s="54">
        <v>0</v>
      </c>
      <c r="AO23" s="52">
        <v>210</v>
      </c>
      <c r="AP23" s="46"/>
      <c r="AQ23" s="54">
        <v>3</v>
      </c>
      <c r="AR23" s="52">
        <v>0</v>
      </c>
      <c r="AS23" s="46"/>
      <c r="AT23" s="54">
        <v>0</v>
      </c>
      <c r="AU23" s="46"/>
      <c r="AV23" s="55">
        <f t="shared" si="32"/>
        <v>910</v>
      </c>
      <c r="AW23" s="53"/>
      <c r="AX23" s="54">
        <f t="shared" si="12"/>
        <v>13</v>
      </c>
      <c r="AY23" s="52">
        <v>70</v>
      </c>
      <c r="AZ23" s="53"/>
      <c r="BA23" s="54">
        <v>1</v>
      </c>
      <c r="BB23" s="52">
        <v>140</v>
      </c>
      <c r="BC23" s="53"/>
      <c r="BD23" s="54">
        <v>2</v>
      </c>
      <c r="BE23" s="52">
        <v>700</v>
      </c>
      <c r="BF23" s="53"/>
      <c r="BG23" s="54">
        <v>10</v>
      </c>
      <c r="BH23" s="47"/>
    </row>
    <row r="24" spans="2:60" s="31" customFormat="1" ht="30.75" thickBot="1" x14ac:dyDescent="0.3">
      <c r="B24" s="57"/>
      <c r="C24" s="58" t="s">
        <v>66</v>
      </c>
      <c r="D24" s="59">
        <v>416000</v>
      </c>
      <c r="E24" s="60">
        <f t="shared" si="33"/>
        <v>243046.39999999999</v>
      </c>
      <c r="F24" s="61">
        <f t="shared" si="33"/>
        <v>0</v>
      </c>
      <c r="G24" s="62">
        <f t="shared" si="33"/>
        <v>7213</v>
      </c>
      <c r="H24" s="63"/>
      <c r="I24" s="64">
        <f>L24+O24+R24</f>
        <v>84650.4</v>
      </c>
      <c r="J24" s="61">
        <f>M24+P24+S24</f>
        <v>0</v>
      </c>
      <c r="K24" s="62">
        <f t="shared" si="30"/>
        <v>2361</v>
      </c>
      <c r="L24" s="60">
        <f>SUM(L25:L29)</f>
        <v>28216.799999999999</v>
      </c>
      <c r="M24" s="64">
        <f t="shared" ref="M24:AL24" si="34">SUM(M25:M29)</f>
        <v>0</v>
      </c>
      <c r="N24" s="62">
        <f t="shared" si="34"/>
        <v>787</v>
      </c>
      <c r="O24" s="60">
        <f t="shared" si="34"/>
        <v>28216.799999999999</v>
      </c>
      <c r="P24" s="64">
        <f t="shared" si="34"/>
        <v>0</v>
      </c>
      <c r="Q24" s="62">
        <f t="shared" si="34"/>
        <v>787</v>
      </c>
      <c r="R24" s="60">
        <f t="shared" si="34"/>
        <v>28216.799999999999</v>
      </c>
      <c r="S24" s="64">
        <f t="shared" si="34"/>
        <v>0</v>
      </c>
      <c r="T24" s="62">
        <f t="shared" si="34"/>
        <v>787</v>
      </c>
      <c r="U24" s="61">
        <f t="shared" si="34"/>
        <v>0</v>
      </c>
      <c r="V24" s="61">
        <f t="shared" si="14"/>
        <v>18821</v>
      </c>
      <c r="W24" s="61">
        <f t="shared" si="34"/>
        <v>0</v>
      </c>
      <c r="X24" s="61">
        <f t="shared" si="31"/>
        <v>569</v>
      </c>
      <c r="Y24" s="60">
        <f t="shared" si="34"/>
        <v>3513</v>
      </c>
      <c r="Z24" s="64">
        <f t="shared" si="34"/>
        <v>0</v>
      </c>
      <c r="AA24" s="62">
        <f t="shared" si="34"/>
        <v>106</v>
      </c>
      <c r="AB24" s="60">
        <f t="shared" si="34"/>
        <v>5738</v>
      </c>
      <c r="AC24" s="64">
        <f t="shared" si="34"/>
        <v>0</v>
      </c>
      <c r="AD24" s="62">
        <f t="shared" si="34"/>
        <v>176</v>
      </c>
      <c r="AE24" s="60">
        <f t="shared" si="34"/>
        <v>9570</v>
      </c>
      <c r="AF24" s="64">
        <f t="shared" si="34"/>
        <v>0</v>
      </c>
      <c r="AG24" s="62">
        <f t="shared" si="34"/>
        <v>287</v>
      </c>
      <c r="AH24" s="61">
        <f t="shared" si="34"/>
        <v>0</v>
      </c>
      <c r="AI24" s="64">
        <f t="shared" si="15"/>
        <v>24131</v>
      </c>
      <c r="AJ24" s="61">
        <f t="shared" si="34"/>
        <v>0</v>
      </c>
      <c r="AK24" s="61">
        <f t="shared" si="11"/>
        <v>725</v>
      </c>
      <c r="AL24" s="60">
        <f t="shared" si="34"/>
        <v>8139</v>
      </c>
      <c r="AM24" s="64"/>
      <c r="AN24" s="62">
        <f t="shared" ref="AN24:AO24" si="35">SUM(AN25:AN29)</f>
        <v>241</v>
      </c>
      <c r="AO24" s="60">
        <f t="shared" si="35"/>
        <v>8230</v>
      </c>
      <c r="AP24" s="64"/>
      <c r="AQ24" s="62">
        <f t="shared" ref="AQ24" si="36">SUM(AQ25:AQ29)</f>
        <v>247</v>
      </c>
      <c r="AR24" s="60">
        <f>SUM(AR25:AR29)</f>
        <v>7762</v>
      </c>
      <c r="AS24" s="64">
        <f t="shared" ref="AS24:AW24" si="37">SUM(AS25:AS29)</f>
        <v>0</v>
      </c>
      <c r="AT24" s="62">
        <f t="shared" si="37"/>
        <v>237</v>
      </c>
      <c r="AU24" s="61">
        <f t="shared" si="37"/>
        <v>0</v>
      </c>
      <c r="AV24" s="61">
        <f t="shared" si="32"/>
        <v>115444</v>
      </c>
      <c r="AW24" s="61">
        <f t="shared" si="37"/>
        <v>0</v>
      </c>
      <c r="AX24" s="61">
        <f t="shared" si="12"/>
        <v>3558</v>
      </c>
      <c r="AY24" s="60">
        <f>SUM(AY25:AY29)</f>
        <v>16644</v>
      </c>
      <c r="AZ24" s="63">
        <f t="shared" ref="AZ24:BH24" si="38">SUM(AZ25:AZ29)</f>
        <v>0</v>
      </c>
      <c r="BA24" s="63">
        <f t="shared" si="38"/>
        <v>505</v>
      </c>
      <c r="BB24" s="60">
        <f t="shared" si="38"/>
        <v>0</v>
      </c>
      <c r="BC24" s="63">
        <f t="shared" si="38"/>
        <v>0</v>
      </c>
      <c r="BD24" s="63">
        <f t="shared" si="38"/>
        <v>0</v>
      </c>
      <c r="BE24" s="60">
        <f t="shared" si="38"/>
        <v>98800</v>
      </c>
      <c r="BF24" s="63">
        <f t="shared" si="38"/>
        <v>0</v>
      </c>
      <c r="BG24" s="63">
        <f t="shared" si="38"/>
        <v>3053</v>
      </c>
      <c r="BH24" s="60">
        <f t="shared" si="38"/>
        <v>0</v>
      </c>
    </row>
    <row r="25" spans="2:60" s="31" customFormat="1" ht="45" x14ac:dyDescent="0.25">
      <c r="B25" s="42"/>
      <c r="C25" s="50" t="s">
        <v>67</v>
      </c>
      <c r="D25" s="51"/>
      <c r="E25" s="52">
        <f t="shared" si="33"/>
        <v>76158.149999999994</v>
      </c>
      <c r="F25" s="53">
        <f t="shared" si="33"/>
        <v>0</v>
      </c>
      <c r="G25" s="54">
        <f t="shared" si="33"/>
        <v>2176</v>
      </c>
      <c r="H25" s="56"/>
      <c r="I25" s="55">
        <f t="shared" si="13"/>
        <v>19773.150000000001</v>
      </c>
      <c r="J25" s="55">
        <f t="shared" si="13"/>
        <v>0</v>
      </c>
      <c r="K25" s="54">
        <f t="shared" si="30"/>
        <v>565</v>
      </c>
      <c r="L25" s="56">
        <v>6472.55</v>
      </c>
      <c r="M25" s="53">
        <v>0</v>
      </c>
      <c r="N25" s="54">
        <v>185</v>
      </c>
      <c r="O25" s="52">
        <v>6650.9</v>
      </c>
      <c r="P25" s="53">
        <v>0</v>
      </c>
      <c r="Q25" s="54">
        <v>190</v>
      </c>
      <c r="R25" s="52">
        <v>6649.7</v>
      </c>
      <c r="S25" s="46"/>
      <c r="T25" s="54">
        <v>190</v>
      </c>
      <c r="U25" s="46"/>
      <c r="V25" s="46">
        <f t="shared" si="14"/>
        <v>6440</v>
      </c>
      <c r="W25" s="46">
        <f t="shared" si="14"/>
        <v>0</v>
      </c>
      <c r="X25" s="46">
        <f t="shared" si="31"/>
        <v>184</v>
      </c>
      <c r="Y25" s="56">
        <v>945</v>
      </c>
      <c r="Z25" s="46">
        <v>0</v>
      </c>
      <c r="AA25" s="54">
        <v>27</v>
      </c>
      <c r="AB25" s="56">
        <v>1925</v>
      </c>
      <c r="AC25" s="46">
        <v>0</v>
      </c>
      <c r="AD25" s="54">
        <v>55</v>
      </c>
      <c r="AE25" s="56">
        <v>3570</v>
      </c>
      <c r="AF25" s="46"/>
      <c r="AG25" s="54">
        <v>102</v>
      </c>
      <c r="AH25" s="46"/>
      <c r="AI25" s="49">
        <f t="shared" si="15"/>
        <v>7350</v>
      </c>
      <c r="AJ25" s="46"/>
      <c r="AK25" s="46">
        <f t="shared" si="11"/>
        <v>210</v>
      </c>
      <c r="AL25" s="52">
        <v>2485</v>
      </c>
      <c r="AM25" s="46"/>
      <c r="AN25" s="54">
        <v>71</v>
      </c>
      <c r="AO25" s="52">
        <v>2485</v>
      </c>
      <c r="AP25" s="46"/>
      <c r="AQ25" s="54">
        <v>71</v>
      </c>
      <c r="AR25" s="52">
        <v>2380</v>
      </c>
      <c r="AS25" s="46"/>
      <c r="AT25" s="54">
        <v>68</v>
      </c>
      <c r="AU25" s="46"/>
      <c r="AV25" s="55">
        <f t="shared" si="32"/>
        <v>42595</v>
      </c>
      <c r="AW25" s="53"/>
      <c r="AX25" s="54">
        <f t="shared" si="12"/>
        <v>1217</v>
      </c>
      <c r="AY25" s="52">
        <v>5670</v>
      </c>
      <c r="AZ25" s="53"/>
      <c r="BA25" s="54">
        <v>162</v>
      </c>
      <c r="BB25" s="52">
        <v>0</v>
      </c>
      <c r="BC25" s="53"/>
      <c r="BD25" s="54">
        <v>0</v>
      </c>
      <c r="BE25" s="52">
        <v>36925</v>
      </c>
      <c r="BF25" s="53"/>
      <c r="BG25" s="54">
        <v>1055</v>
      </c>
      <c r="BH25" s="47"/>
    </row>
    <row r="26" spans="2:60" s="31" customFormat="1" x14ac:dyDescent="0.25">
      <c r="B26" s="42"/>
      <c r="C26" s="50" t="s">
        <v>68</v>
      </c>
      <c r="D26" s="51"/>
      <c r="E26" s="52">
        <f t="shared" si="33"/>
        <v>34064.699999999997</v>
      </c>
      <c r="F26" s="53">
        <f t="shared" si="33"/>
        <v>0</v>
      </c>
      <c r="G26" s="54">
        <f t="shared" si="33"/>
        <v>1728</v>
      </c>
      <c r="H26" s="56"/>
      <c r="I26" s="55">
        <f t="shared" si="13"/>
        <v>9404.7000000000007</v>
      </c>
      <c r="J26" s="55">
        <f t="shared" si="13"/>
        <v>0</v>
      </c>
      <c r="K26" s="54">
        <f t="shared" si="30"/>
        <v>495</v>
      </c>
      <c r="L26" s="56">
        <v>3173</v>
      </c>
      <c r="M26" s="53">
        <v>0</v>
      </c>
      <c r="N26" s="54">
        <v>167</v>
      </c>
      <c r="O26" s="52">
        <v>3115.7</v>
      </c>
      <c r="P26" s="53">
        <v>0</v>
      </c>
      <c r="Q26" s="54">
        <v>164</v>
      </c>
      <c r="R26" s="52">
        <v>3116</v>
      </c>
      <c r="S26" s="46"/>
      <c r="T26" s="54">
        <v>164</v>
      </c>
      <c r="U26" s="46"/>
      <c r="V26" s="46">
        <f t="shared" ref="V26:W77" si="39">Y26+AB26+AE26</f>
        <v>2700</v>
      </c>
      <c r="W26" s="46">
        <f t="shared" si="39"/>
        <v>0</v>
      </c>
      <c r="X26" s="46">
        <f t="shared" si="31"/>
        <v>135</v>
      </c>
      <c r="Y26" s="56">
        <v>540</v>
      </c>
      <c r="Z26" s="46">
        <v>0</v>
      </c>
      <c r="AA26" s="54">
        <v>27</v>
      </c>
      <c r="AB26" s="56">
        <v>920</v>
      </c>
      <c r="AC26" s="46">
        <v>0</v>
      </c>
      <c r="AD26" s="54">
        <v>46</v>
      </c>
      <c r="AE26" s="56">
        <v>1240</v>
      </c>
      <c r="AF26" s="46"/>
      <c r="AG26" s="54">
        <v>62</v>
      </c>
      <c r="AH26" s="46"/>
      <c r="AI26" s="49">
        <f t="shared" si="15"/>
        <v>3340</v>
      </c>
      <c r="AJ26" s="46"/>
      <c r="AK26" s="46">
        <f t="shared" si="11"/>
        <v>167</v>
      </c>
      <c r="AL26" s="52">
        <v>1000</v>
      </c>
      <c r="AM26" s="46"/>
      <c r="AN26" s="54">
        <v>50</v>
      </c>
      <c r="AO26" s="52">
        <v>1140</v>
      </c>
      <c r="AP26" s="46"/>
      <c r="AQ26" s="54">
        <v>57</v>
      </c>
      <c r="AR26" s="52">
        <v>1200</v>
      </c>
      <c r="AS26" s="46"/>
      <c r="AT26" s="54">
        <v>60</v>
      </c>
      <c r="AU26" s="46"/>
      <c r="AV26" s="55">
        <f t="shared" si="32"/>
        <v>18620</v>
      </c>
      <c r="AW26" s="53"/>
      <c r="AX26" s="54">
        <f t="shared" si="12"/>
        <v>931</v>
      </c>
      <c r="AY26" s="52">
        <v>2400</v>
      </c>
      <c r="AZ26" s="53"/>
      <c r="BA26" s="54">
        <v>120</v>
      </c>
      <c r="BB26" s="52">
        <v>0</v>
      </c>
      <c r="BC26" s="53"/>
      <c r="BD26" s="54">
        <v>0</v>
      </c>
      <c r="BE26" s="52">
        <v>16220</v>
      </c>
      <c r="BF26" s="53"/>
      <c r="BG26" s="54">
        <v>811</v>
      </c>
      <c r="BH26" s="47"/>
    </row>
    <row r="27" spans="2:60" s="31" customFormat="1" x14ac:dyDescent="0.25">
      <c r="B27" s="42"/>
      <c r="C27" s="50" t="s">
        <v>69</v>
      </c>
      <c r="D27" s="51"/>
      <c r="E27" s="52">
        <f t="shared" si="33"/>
        <v>51095.149999999994</v>
      </c>
      <c r="F27" s="53">
        <f t="shared" si="33"/>
        <v>0</v>
      </c>
      <c r="G27" s="54">
        <f t="shared" si="33"/>
        <v>1186</v>
      </c>
      <c r="H27" s="56"/>
      <c r="I27" s="55">
        <f t="shared" si="13"/>
        <v>22329.149999999998</v>
      </c>
      <c r="J27" s="55">
        <f t="shared" si="13"/>
        <v>0</v>
      </c>
      <c r="K27" s="54">
        <f t="shared" si="30"/>
        <v>429</v>
      </c>
      <c r="L27" s="56">
        <v>7547.25</v>
      </c>
      <c r="M27" s="53">
        <v>0</v>
      </c>
      <c r="N27" s="54">
        <v>145</v>
      </c>
      <c r="O27" s="52">
        <v>7390.7999999999993</v>
      </c>
      <c r="P27" s="53">
        <v>0</v>
      </c>
      <c r="Q27" s="54">
        <v>142</v>
      </c>
      <c r="R27" s="52">
        <v>7391.0999999999995</v>
      </c>
      <c r="S27" s="46"/>
      <c r="T27" s="54">
        <v>142</v>
      </c>
      <c r="U27" s="46"/>
      <c r="V27" s="46">
        <f t="shared" si="39"/>
        <v>5016</v>
      </c>
      <c r="W27" s="46">
        <f t="shared" si="39"/>
        <v>0</v>
      </c>
      <c r="X27" s="46">
        <f t="shared" si="31"/>
        <v>132</v>
      </c>
      <c r="Y27" s="56">
        <v>988</v>
      </c>
      <c r="Z27" s="46">
        <v>0</v>
      </c>
      <c r="AA27" s="54">
        <v>26</v>
      </c>
      <c r="AB27" s="56">
        <v>1558</v>
      </c>
      <c r="AC27" s="46">
        <v>0</v>
      </c>
      <c r="AD27" s="54">
        <v>41</v>
      </c>
      <c r="AE27" s="56">
        <v>2470</v>
      </c>
      <c r="AF27" s="46"/>
      <c r="AG27" s="54">
        <v>65</v>
      </c>
      <c r="AH27" s="46"/>
      <c r="AI27" s="49">
        <f t="shared" si="15"/>
        <v>6156</v>
      </c>
      <c r="AJ27" s="46"/>
      <c r="AK27" s="46">
        <f t="shared" si="11"/>
        <v>162</v>
      </c>
      <c r="AL27" s="52">
        <v>1824</v>
      </c>
      <c r="AM27" s="46"/>
      <c r="AN27" s="54">
        <v>48</v>
      </c>
      <c r="AO27" s="52">
        <v>2090</v>
      </c>
      <c r="AP27" s="46"/>
      <c r="AQ27" s="54">
        <v>55</v>
      </c>
      <c r="AR27" s="52">
        <v>2242</v>
      </c>
      <c r="AS27" s="46"/>
      <c r="AT27" s="54">
        <v>59</v>
      </c>
      <c r="AU27" s="46"/>
      <c r="AV27" s="55">
        <f t="shared" si="32"/>
        <v>17594</v>
      </c>
      <c r="AW27" s="53"/>
      <c r="AX27" s="54">
        <f t="shared" si="12"/>
        <v>463</v>
      </c>
      <c r="AY27" s="52">
        <v>4104</v>
      </c>
      <c r="AZ27" s="53"/>
      <c r="BA27" s="54">
        <v>108</v>
      </c>
      <c r="BB27" s="52">
        <v>0</v>
      </c>
      <c r="BC27" s="53"/>
      <c r="BD27" s="54">
        <v>0</v>
      </c>
      <c r="BE27" s="52">
        <v>13490</v>
      </c>
      <c r="BF27" s="53"/>
      <c r="BG27" s="54">
        <v>355</v>
      </c>
      <c r="BH27" s="47"/>
    </row>
    <row r="28" spans="2:60" s="31" customFormat="1" x14ac:dyDescent="0.25">
      <c r="B28" s="42"/>
      <c r="C28" s="50" t="s">
        <v>70</v>
      </c>
      <c r="D28" s="51"/>
      <c r="E28" s="52">
        <f t="shared" si="33"/>
        <v>25808.7</v>
      </c>
      <c r="F28" s="53">
        <f t="shared" si="33"/>
        <v>0</v>
      </c>
      <c r="G28" s="54">
        <f t="shared" si="33"/>
        <v>725</v>
      </c>
      <c r="H28" s="56"/>
      <c r="I28" s="55">
        <f t="shared" si="13"/>
        <v>15623.7</v>
      </c>
      <c r="J28" s="55">
        <f t="shared" si="13"/>
        <v>0</v>
      </c>
      <c r="K28" s="54">
        <f t="shared" si="30"/>
        <v>434</v>
      </c>
      <c r="L28" s="56">
        <v>5184</v>
      </c>
      <c r="M28" s="53">
        <v>0</v>
      </c>
      <c r="N28" s="54">
        <v>144</v>
      </c>
      <c r="O28" s="52">
        <v>5219.7</v>
      </c>
      <c r="P28" s="53">
        <v>0</v>
      </c>
      <c r="Q28" s="54">
        <v>145</v>
      </c>
      <c r="R28" s="52">
        <v>5220</v>
      </c>
      <c r="S28" s="46"/>
      <c r="T28" s="54">
        <v>145</v>
      </c>
      <c r="U28" s="46"/>
      <c r="V28" s="46">
        <f t="shared" si="39"/>
        <v>385</v>
      </c>
      <c r="W28" s="46">
        <f t="shared" si="39"/>
        <v>0</v>
      </c>
      <c r="X28" s="46">
        <f t="shared" si="31"/>
        <v>11</v>
      </c>
      <c r="Y28" s="56">
        <v>0</v>
      </c>
      <c r="Z28" s="46">
        <v>0</v>
      </c>
      <c r="AA28" s="54">
        <v>0</v>
      </c>
      <c r="AB28" s="56">
        <v>175</v>
      </c>
      <c r="AC28" s="46">
        <v>0</v>
      </c>
      <c r="AD28" s="54">
        <v>5</v>
      </c>
      <c r="AE28" s="56">
        <v>210</v>
      </c>
      <c r="AF28" s="46"/>
      <c r="AG28" s="54">
        <v>6</v>
      </c>
      <c r="AH28" s="46"/>
      <c r="AI28" s="49">
        <f t="shared" si="15"/>
        <v>1085</v>
      </c>
      <c r="AJ28" s="46"/>
      <c r="AK28" s="46">
        <f t="shared" si="11"/>
        <v>31</v>
      </c>
      <c r="AL28" s="52">
        <v>350</v>
      </c>
      <c r="AM28" s="46"/>
      <c r="AN28" s="54">
        <v>10</v>
      </c>
      <c r="AO28" s="52">
        <v>315</v>
      </c>
      <c r="AP28" s="46"/>
      <c r="AQ28" s="54">
        <v>9</v>
      </c>
      <c r="AR28" s="52">
        <v>420</v>
      </c>
      <c r="AS28" s="46"/>
      <c r="AT28" s="54">
        <v>12</v>
      </c>
      <c r="AU28" s="46"/>
      <c r="AV28" s="55">
        <f t="shared" si="32"/>
        <v>8715</v>
      </c>
      <c r="AW28" s="53"/>
      <c r="AX28" s="54">
        <f t="shared" si="12"/>
        <v>249</v>
      </c>
      <c r="AY28" s="52">
        <v>910</v>
      </c>
      <c r="AZ28" s="53"/>
      <c r="BA28" s="54">
        <v>26</v>
      </c>
      <c r="BB28" s="52">
        <v>0</v>
      </c>
      <c r="BC28" s="53"/>
      <c r="BD28" s="54">
        <v>0</v>
      </c>
      <c r="BE28" s="52">
        <v>7805</v>
      </c>
      <c r="BF28" s="53"/>
      <c r="BG28" s="54">
        <v>223</v>
      </c>
      <c r="BH28" s="47"/>
    </row>
    <row r="29" spans="2:60" s="31" customFormat="1" ht="15.75" thickBot="1" x14ac:dyDescent="0.3">
      <c r="B29" s="42"/>
      <c r="C29" s="50" t="s">
        <v>71</v>
      </c>
      <c r="D29" s="51"/>
      <c r="E29" s="52">
        <f t="shared" si="33"/>
        <v>55919.7</v>
      </c>
      <c r="F29" s="53">
        <f t="shared" si="33"/>
        <v>0</v>
      </c>
      <c r="G29" s="54">
        <f t="shared" si="33"/>
        <v>1398</v>
      </c>
      <c r="H29" s="56"/>
      <c r="I29" s="55">
        <f t="shared" si="13"/>
        <v>17519.7</v>
      </c>
      <c r="J29" s="55">
        <f t="shared" si="13"/>
        <v>0</v>
      </c>
      <c r="K29" s="54">
        <f t="shared" si="30"/>
        <v>438</v>
      </c>
      <c r="L29" s="56">
        <v>5840</v>
      </c>
      <c r="M29" s="53">
        <v>0</v>
      </c>
      <c r="N29" s="54">
        <v>146</v>
      </c>
      <c r="O29" s="52">
        <v>5839.7</v>
      </c>
      <c r="P29" s="53">
        <v>0</v>
      </c>
      <c r="Q29" s="54">
        <v>146</v>
      </c>
      <c r="R29" s="52">
        <v>5840</v>
      </c>
      <c r="S29" s="46"/>
      <c r="T29" s="54">
        <v>146</v>
      </c>
      <c r="U29" s="46"/>
      <c r="V29" s="46">
        <f t="shared" si="39"/>
        <v>4280</v>
      </c>
      <c r="W29" s="46">
        <f t="shared" si="39"/>
        <v>0</v>
      </c>
      <c r="X29" s="46">
        <f t="shared" si="31"/>
        <v>107</v>
      </c>
      <c r="Y29" s="56">
        <v>1040</v>
      </c>
      <c r="Z29" s="46">
        <v>0</v>
      </c>
      <c r="AA29" s="54">
        <v>26</v>
      </c>
      <c r="AB29" s="56">
        <v>1160</v>
      </c>
      <c r="AC29" s="46">
        <v>0</v>
      </c>
      <c r="AD29" s="54">
        <v>29</v>
      </c>
      <c r="AE29" s="56">
        <v>2080</v>
      </c>
      <c r="AF29" s="46"/>
      <c r="AG29" s="54">
        <v>52</v>
      </c>
      <c r="AH29" s="46"/>
      <c r="AI29" s="49">
        <f t="shared" si="15"/>
        <v>6200</v>
      </c>
      <c r="AJ29" s="46"/>
      <c r="AK29" s="46">
        <f t="shared" si="11"/>
        <v>155</v>
      </c>
      <c r="AL29" s="52">
        <v>2480</v>
      </c>
      <c r="AM29" s="46"/>
      <c r="AN29" s="54">
        <v>62</v>
      </c>
      <c r="AO29" s="52">
        <v>2200</v>
      </c>
      <c r="AP29" s="46"/>
      <c r="AQ29" s="54">
        <v>55</v>
      </c>
      <c r="AR29" s="52">
        <v>1520</v>
      </c>
      <c r="AS29" s="46"/>
      <c r="AT29" s="54">
        <v>38</v>
      </c>
      <c r="AU29" s="46"/>
      <c r="AV29" s="55">
        <f t="shared" si="32"/>
        <v>27920</v>
      </c>
      <c r="AW29" s="53"/>
      <c r="AX29" s="54">
        <f t="shared" si="12"/>
        <v>698</v>
      </c>
      <c r="AY29" s="52">
        <v>3560</v>
      </c>
      <c r="AZ29" s="53"/>
      <c r="BA29" s="54">
        <v>89</v>
      </c>
      <c r="BB29" s="52">
        <v>0</v>
      </c>
      <c r="BC29" s="53"/>
      <c r="BD29" s="54">
        <v>0</v>
      </c>
      <c r="BE29" s="52">
        <v>24360</v>
      </c>
      <c r="BF29" s="53"/>
      <c r="BG29" s="54">
        <v>609</v>
      </c>
      <c r="BH29" s="47"/>
    </row>
    <row r="30" spans="2:60" s="31" customFormat="1" ht="30.75" thickBot="1" x14ac:dyDescent="0.3">
      <c r="B30" s="57"/>
      <c r="C30" s="58" t="s">
        <v>72</v>
      </c>
      <c r="D30" s="59">
        <v>109000</v>
      </c>
      <c r="E30" s="60">
        <f t="shared" si="33"/>
        <v>93699.199999999997</v>
      </c>
      <c r="F30" s="61">
        <f t="shared" si="33"/>
        <v>0</v>
      </c>
      <c r="G30" s="62">
        <f>N30+Q30+T30+AA30+AD30+AG30+AN30+AQ30+AT30+BA30+BD30+BG30</f>
        <v>2492</v>
      </c>
      <c r="H30" s="63"/>
      <c r="I30" s="61">
        <f t="shared" si="13"/>
        <v>23387.200000000001</v>
      </c>
      <c r="J30" s="61">
        <f>M30+P30+S30</f>
        <v>0</v>
      </c>
      <c r="K30" s="62">
        <f t="shared" si="30"/>
        <v>622</v>
      </c>
      <c r="L30" s="60">
        <f>SUM(L31:L32)</f>
        <v>0</v>
      </c>
      <c r="M30" s="64">
        <f t="shared" ref="M30:AL30" si="40">SUM(M31:M32)</f>
        <v>0</v>
      </c>
      <c r="N30" s="62">
        <f t="shared" si="40"/>
        <v>0</v>
      </c>
      <c r="O30" s="60">
        <f t="shared" si="40"/>
        <v>17446.400000000001</v>
      </c>
      <c r="P30" s="64">
        <f t="shared" si="40"/>
        <v>0</v>
      </c>
      <c r="Q30" s="62">
        <f t="shared" si="40"/>
        <v>464</v>
      </c>
      <c r="R30" s="60">
        <f t="shared" si="40"/>
        <v>5940.8</v>
      </c>
      <c r="S30" s="64">
        <f t="shared" si="40"/>
        <v>0</v>
      </c>
      <c r="T30" s="62">
        <f t="shared" si="40"/>
        <v>158</v>
      </c>
      <c r="U30" s="61">
        <f t="shared" si="40"/>
        <v>0</v>
      </c>
      <c r="V30" s="61">
        <f>Y30+AB30+AE30</f>
        <v>17559.2</v>
      </c>
      <c r="W30" s="61">
        <f t="shared" si="40"/>
        <v>0</v>
      </c>
      <c r="X30" s="61">
        <f t="shared" si="31"/>
        <v>467</v>
      </c>
      <c r="Y30" s="60">
        <f t="shared" si="40"/>
        <v>5264</v>
      </c>
      <c r="Z30" s="64">
        <f t="shared" si="40"/>
        <v>0</v>
      </c>
      <c r="AA30" s="62">
        <f t="shared" si="40"/>
        <v>140</v>
      </c>
      <c r="AB30" s="60">
        <f t="shared" si="40"/>
        <v>5226.3999999999996</v>
      </c>
      <c r="AC30" s="64">
        <f t="shared" si="40"/>
        <v>0</v>
      </c>
      <c r="AD30" s="62">
        <f t="shared" si="40"/>
        <v>139</v>
      </c>
      <c r="AE30" s="60">
        <f t="shared" si="40"/>
        <v>7068.8</v>
      </c>
      <c r="AF30" s="64">
        <f t="shared" si="40"/>
        <v>0</v>
      </c>
      <c r="AG30" s="62">
        <f t="shared" si="40"/>
        <v>188</v>
      </c>
      <c r="AH30" s="61">
        <f t="shared" si="40"/>
        <v>0</v>
      </c>
      <c r="AI30" s="64">
        <f t="shared" si="15"/>
        <v>13498.4</v>
      </c>
      <c r="AJ30" s="61">
        <f t="shared" si="40"/>
        <v>0</v>
      </c>
      <c r="AK30" s="61">
        <f t="shared" si="11"/>
        <v>359</v>
      </c>
      <c r="AL30" s="60">
        <f t="shared" si="40"/>
        <v>5602.4</v>
      </c>
      <c r="AM30" s="64"/>
      <c r="AN30" s="62">
        <f t="shared" ref="AN30:AO30" si="41">SUM(AN31:AN32)</f>
        <v>149</v>
      </c>
      <c r="AO30" s="60">
        <f t="shared" si="41"/>
        <v>0</v>
      </c>
      <c r="AP30" s="64"/>
      <c r="AQ30" s="62">
        <f t="shared" ref="AQ30" si="42">SUM(AQ31:AQ32)</f>
        <v>0</v>
      </c>
      <c r="AR30" s="60">
        <f>SUM(AR31:AR32)</f>
        <v>7896</v>
      </c>
      <c r="AS30" s="64">
        <f t="shared" ref="AS30:AW30" si="43">SUM(AS31:AS32)</f>
        <v>0</v>
      </c>
      <c r="AT30" s="62">
        <f t="shared" si="43"/>
        <v>210</v>
      </c>
      <c r="AU30" s="61">
        <f t="shared" si="43"/>
        <v>0</v>
      </c>
      <c r="AV30" s="61">
        <f t="shared" si="32"/>
        <v>39254.400000000001</v>
      </c>
      <c r="AW30" s="61">
        <f t="shared" si="43"/>
        <v>0</v>
      </c>
      <c r="AX30" s="61">
        <f t="shared" si="12"/>
        <v>1044</v>
      </c>
      <c r="AY30" s="60">
        <f>SUM(AY31:AY32)</f>
        <v>17709.599999999999</v>
      </c>
      <c r="AZ30" s="60">
        <f t="shared" ref="AZ30:BG30" si="44">SUM(AZ31:AZ32)</f>
        <v>0</v>
      </c>
      <c r="BA30" s="63">
        <f t="shared" si="44"/>
        <v>471</v>
      </c>
      <c r="BB30" s="60">
        <f t="shared" si="44"/>
        <v>11280</v>
      </c>
      <c r="BC30" s="63">
        <f t="shared" si="44"/>
        <v>0</v>
      </c>
      <c r="BD30" s="63">
        <f t="shared" si="44"/>
        <v>300</v>
      </c>
      <c r="BE30" s="60">
        <f t="shared" si="44"/>
        <v>10264.800000000001</v>
      </c>
      <c r="BF30" s="63">
        <f t="shared" si="44"/>
        <v>0</v>
      </c>
      <c r="BG30" s="63">
        <f t="shared" si="44"/>
        <v>273</v>
      </c>
      <c r="BH30" s="62"/>
    </row>
    <row r="31" spans="2:60" s="31" customFormat="1" ht="30" x14ac:dyDescent="0.25">
      <c r="B31" s="42"/>
      <c r="C31" s="50" t="s">
        <v>73</v>
      </c>
      <c r="D31" s="51"/>
      <c r="E31" s="52">
        <f t="shared" si="33"/>
        <v>26245.100000000002</v>
      </c>
      <c r="F31" s="53">
        <f t="shared" si="33"/>
        <v>0</v>
      </c>
      <c r="G31" s="54">
        <f t="shared" si="33"/>
        <v>698</v>
      </c>
      <c r="H31" s="56"/>
      <c r="I31" s="55">
        <f t="shared" si="13"/>
        <v>5677.9000000000015</v>
      </c>
      <c r="J31" s="54">
        <f>M31+P31+S31</f>
        <v>0</v>
      </c>
      <c r="K31" s="54">
        <f t="shared" si="30"/>
        <v>151</v>
      </c>
      <c r="L31" s="52">
        <v>0</v>
      </c>
      <c r="M31" s="53">
        <v>0</v>
      </c>
      <c r="N31" s="54">
        <v>0</v>
      </c>
      <c r="O31" s="56">
        <v>4512.3000000000011</v>
      </c>
      <c r="P31" s="53">
        <v>0</v>
      </c>
      <c r="Q31" s="54">
        <v>120</v>
      </c>
      <c r="R31" s="52">
        <v>1165.6000000000001</v>
      </c>
      <c r="S31" s="46"/>
      <c r="T31" s="54">
        <v>31</v>
      </c>
      <c r="U31" s="46"/>
      <c r="V31" s="46">
        <f t="shared" si="39"/>
        <v>5564.8</v>
      </c>
      <c r="W31" s="46">
        <f t="shared" si="39"/>
        <v>0</v>
      </c>
      <c r="X31" s="46">
        <f t="shared" si="31"/>
        <v>148</v>
      </c>
      <c r="Y31" s="48">
        <v>1804.8000000000002</v>
      </c>
      <c r="Z31" s="46">
        <v>0</v>
      </c>
      <c r="AA31" s="47">
        <v>48</v>
      </c>
      <c r="AB31" s="48">
        <v>1504</v>
      </c>
      <c r="AC31" s="46">
        <v>0</v>
      </c>
      <c r="AD31" s="47">
        <v>40</v>
      </c>
      <c r="AE31" s="48">
        <v>2256</v>
      </c>
      <c r="AF31" s="46"/>
      <c r="AG31" s="47">
        <v>60</v>
      </c>
      <c r="AH31" s="46"/>
      <c r="AI31" s="49">
        <f t="shared" si="15"/>
        <v>4624.8</v>
      </c>
      <c r="AJ31" s="46"/>
      <c r="AK31" s="46">
        <f t="shared" si="11"/>
        <v>123</v>
      </c>
      <c r="AL31" s="52">
        <v>2030.4</v>
      </c>
      <c r="AM31" s="46"/>
      <c r="AN31" s="54">
        <v>54</v>
      </c>
      <c r="AO31" s="52">
        <v>0</v>
      </c>
      <c r="AP31" s="53"/>
      <c r="AQ31" s="54">
        <v>0</v>
      </c>
      <c r="AR31" s="52">
        <v>2594.4</v>
      </c>
      <c r="AS31" s="46"/>
      <c r="AT31" s="54">
        <v>69</v>
      </c>
      <c r="AU31" s="46"/>
      <c r="AV31" s="55">
        <f t="shared" si="32"/>
        <v>10377.6</v>
      </c>
      <c r="AW31" s="53"/>
      <c r="AX31" s="53">
        <f t="shared" si="12"/>
        <v>276</v>
      </c>
      <c r="AY31" s="52">
        <v>4700</v>
      </c>
      <c r="AZ31" s="53"/>
      <c r="BA31" s="54">
        <v>125</v>
      </c>
      <c r="BB31" s="52">
        <v>3158.4</v>
      </c>
      <c r="BC31" s="53"/>
      <c r="BD31" s="54">
        <v>84</v>
      </c>
      <c r="BE31" s="52">
        <v>2519.2000000000003</v>
      </c>
      <c r="BF31" s="53"/>
      <c r="BG31" s="54">
        <v>67</v>
      </c>
      <c r="BH31" s="47"/>
    </row>
    <row r="32" spans="2:60" s="31" customFormat="1" ht="15.75" thickBot="1" x14ac:dyDescent="0.3">
      <c r="B32" s="42"/>
      <c r="C32" s="50" t="s">
        <v>74</v>
      </c>
      <c r="D32" s="51"/>
      <c r="E32" s="52">
        <f t="shared" si="33"/>
        <v>67454.099999999991</v>
      </c>
      <c r="F32" s="53">
        <f t="shared" si="33"/>
        <v>0</v>
      </c>
      <c r="G32" s="54">
        <f t="shared" si="33"/>
        <v>1794</v>
      </c>
      <c r="H32" s="56"/>
      <c r="I32" s="55">
        <f t="shared" si="13"/>
        <v>17709.3</v>
      </c>
      <c r="J32" s="54">
        <f t="shared" si="13"/>
        <v>0</v>
      </c>
      <c r="K32" s="54">
        <f t="shared" si="30"/>
        <v>471</v>
      </c>
      <c r="L32" s="52">
        <v>0</v>
      </c>
      <c r="M32" s="53">
        <v>0</v>
      </c>
      <c r="N32" s="54">
        <v>0</v>
      </c>
      <c r="O32" s="56">
        <v>12934.1</v>
      </c>
      <c r="P32" s="53">
        <v>0</v>
      </c>
      <c r="Q32" s="54">
        <v>344</v>
      </c>
      <c r="R32" s="52">
        <v>4775.2</v>
      </c>
      <c r="S32" s="46"/>
      <c r="T32" s="54">
        <v>127</v>
      </c>
      <c r="U32" s="46"/>
      <c r="V32" s="46">
        <f t="shared" si="39"/>
        <v>11994.400000000001</v>
      </c>
      <c r="W32" s="46">
        <f t="shared" si="39"/>
        <v>0</v>
      </c>
      <c r="X32" s="46">
        <f t="shared" si="31"/>
        <v>319</v>
      </c>
      <c r="Y32" s="48">
        <v>3459.2000000000003</v>
      </c>
      <c r="Z32" s="46">
        <v>0</v>
      </c>
      <c r="AA32" s="47">
        <v>92</v>
      </c>
      <c r="AB32" s="48">
        <v>3722.4</v>
      </c>
      <c r="AC32" s="46">
        <v>0</v>
      </c>
      <c r="AD32" s="47">
        <v>99</v>
      </c>
      <c r="AE32" s="48">
        <v>4812.8</v>
      </c>
      <c r="AF32" s="46"/>
      <c r="AG32" s="47">
        <v>128</v>
      </c>
      <c r="AH32" s="46"/>
      <c r="AI32" s="49">
        <f t="shared" si="15"/>
        <v>8873.6</v>
      </c>
      <c r="AJ32" s="46"/>
      <c r="AK32" s="46">
        <f t="shared" si="11"/>
        <v>236</v>
      </c>
      <c r="AL32" s="52">
        <v>3572</v>
      </c>
      <c r="AM32" s="46"/>
      <c r="AN32" s="54">
        <v>95</v>
      </c>
      <c r="AO32" s="52">
        <v>0</v>
      </c>
      <c r="AP32" s="53"/>
      <c r="AQ32" s="54">
        <v>0</v>
      </c>
      <c r="AR32" s="52">
        <v>5301.6</v>
      </c>
      <c r="AS32" s="46"/>
      <c r="AT32" s="54">
        <v>141</v>
      </c>
      <c r="AU32" s="46"/>
      <c r="AV32" s="55">
        <f t="shared" si="32"/>
        <v>28876.800000000003</v>
      </c>
      <c r="AW32" s="53"/>
      <c r="AX32" s="53">
        <f t="shared" si="12"/>
        <v>768</v>
      </c>
      <c r="AY32" s="52">
        <v>13009.6</v>
      </c>
      <c r="AZ32" s="53"/>
      <c r="BA32" s="54">
        <v>346</v>
      </c>
      <c r="BB32" s="52">
        <v>8121.6</v>
      </c>
      <c r="BC32" s="53"/>
      <c r="BD32" s="54">
        <v>216</v>
      </c>
      <c r="BE32" s="52">
        <v>7745.6</v>
      </c>
      <c r="BF32" s="53"/>
      <c r="BG32" s="54">
        <v>206</v>
      </c>
      <c r="BH32" s="47"/>
    </row>
    <row r="33" spans="2:60" s="31" customFormat="1" ht="30.75" thickBot="1" x14ac:dyDescent="0.3">
      <c r="B33" s="57"/>
      <c r="C33" s="58" t="s">
        <v>90</v>
      </c>
      <c r="D33" s="59">
        <v>36000</v>
      </c>
      <c r="E33" s="64">
        <f>L33+O33+R33+Y33+AB33+AE33+AL33+AO33+AR33+AY33+BB33+BE33</f>
        <v>23454.55</v>
      </c>
      <c r="F33" s="64">
        <f>M33+P33+S33+Z33+AC33+AF33+AM33+AP33+AS33+AZ33+BC33+BF33</f>
        <v>0</v>
      </c>
      <c r="G33" s="66">
        <f t="shared" si="33"/>
        <v>0</v>
      </c>
      <c r="H33" s="63"/>
      <c r="I33" s="60">
        <f>L33+O33+R33</f>
        <v>0</v>
      </c>
      <c r="J33" s="63">
        <f t="shared" si="13"/>
        <v>0</v>
      </c>
      <c r="K33" s="63">
        <f t="shared" si="30"/>
        <v>0</v>
      </c>
      <c r="L33" s="60">
        <v>0</v>
      </c>
      <c r="M33" s="61">
        <v>0</v>
      </c>
      <c r="N33" s="62">
        <v>0</v>
      </c>
      <c r="O33" s="60">
        <v>0</v>
      </c>
      <c r="P33" s="61">
        <v>0</v>
      </c>
      <c r="Q33" s="62">
        <v>0</v>
      </c>
      <c r="R33" s="60"/>
      <c r="S33" s="64"/>
      <c r="T33" s="62"/>
      <c r="U33" s="61"/>
      <c r="V33" s="64">
        <f t="shared" si="39"/>
        <v>5454.55</v>
      </c>
      <c r="W33" s="64">
        <f>Z33+AC33+AF33</f>
        <v>0</v>
      </c>
      <c r="X33" s="64">
        <f t="shared" si="31"/>
        <v>0</v>
      </c>
      <c r="Y33" s="60"/>
      <c r="Z33" s="64"/>
      <c r="AA33" s="62"/>
      <c r="AB33" s="60">
        <v>2454.5500000000002</v>
      </c>
      <c r="AC33" s="64"/>
      <c r="AD33" s="62"/>
      <c r="AE33" s="60">
        <v>3000</v>
      </c>
      <c r="AF33" s="64"/>
      <c r="AG33" s="62">
        <v>0</v>
      </c>
      <c r="AH33" s="61"/>
      <c r="AI33" s="61">
        <f t="shared" si="15"/>
        <v>9000</v>
      </c>
      <c r="AJ33" s="61"/>
      <c r="AK33" s="61"/>
      <c r="AL33" s="60">
        <v>3000</v>
      </c>
      <c r="AM33" s="64"/>
      <c r="AN33" s="62"/>
      <c r="AO33" s="60">
        <v>3000</v>
      </c>
      <c r="AP33" s="64"/>
      <c r="AQ33" s="62"/>
      <c r="AR33" s="60">
        <v>3000</v>
      </c>
      <c r="AS33" s="64"/>
      <c r="AT33" s="62"/>
      <c r="AU33" s="61"/>
      <c r="AV33" s="61">
        <f t="shared" si="32"/>
        <v>9000</v>
      </c>
      <c r="AW33" s="61"/>
      <c r="AX33" s="61"/>
      <c r="AY33" s="60">
        <v>3000</v>
      </c>
      <c r="AZ33" s="60"/>
      <c r="BA33" s="63"/>
      <c r="BB33" s="60">
        <v>3000</v>
      </c>
      <c r="BC33" s="63"/>
      <c r="BD33" s="63"/>
      <c r="BE33" s="60">
        <v>3000</v>
      </c>
      <c r="BF33" s="63"/>
      <c r="BG33" s="63"/>
      <c r="BH33" s="62"/>
    </row>
    <row r="34" spans="2:60" ht="37.5" customHeight="1" thickBot="1" x14ac:dyDescent="0.3">
      <c r="B34" s="38" t="s">
        <v>91</v>
      </c>
      <c r="C34" s="38" t="s">
        <v>75</v>
      </c>
      <c r="D34" s="39">
        <f>SUM(D35:D40)</f>
        <v>22400000</v>
      </c>
      <c r="E34" s="39">
        <f t="shared" si="33"/>
        <v>21802837.409079999</v>
      </c>
      <c r="F34" s="40">
        <f t="shared" si="33"/>
        <v>0</v>
      </c>
      <c r="G34" s="40">
        <f t="shared" si="33"/>
        <v>19985</v>
      </c>
      <c r="H34" s="40"/>
      <c r="I34" s="39">
        <f t="shared" si="13"/>
        <v>843500.3899999999</v>
      </c>
      <c r="J34" s="40">
        <f>M34+P34+S34</f>
        <v>0</v>
      </c>
      <c r="K34" s="40">
        <f t="shared" si="30"/>
        <v>2636</v>
      </c>
      <c r="L34" s="39">
        <f>SUM(L35:L40)</f>
        <v>552983.18999999994</v>
      </c>
      <c r="M34" s="40">
        <f t="shared" ref="M34:T34" si="45">SUM(M35:M40)</f>
        <v>0</v>
      </c>
      <c r="N34" s="40">
        <f t="shared" si="45"/>
        <v>177</v>
      </c>
      <c r="O34" s="39">
        <f t="shared" si="45"/>
        <v>288517.19999999995</v>
      </c>
      <c r="P34" s="40">
        <f t="shared" si="45"/>
        <v>0</v>
      </c>
      <c r="Q34" s="40">
        <f t="shared" si="45"/>
        <v>459</v>
      </c>
      <c r="R34" s="39">
        <f t="shared" si="45"/>
        <v>2000</v>
      </c>
      <c r="S34" s="41">
        <f t="shared" si="45"/>
        <v>0</v>
      </c>
      <c r="T34" s="41">
        <f t="shared" si="45"/>
        <v>2000</v>
      </c>
      <c r="U34" s="40">
        <f t="shared" ref="U34:AJ34" si="46">SUM(U35:U39)</f>
        <v>0</v>
      </c>
      <c r="V34" s="40">
        <f>Y34+AB34+AE34</f>
        <v>1759976.53908</v>
      </c>
      <c r="W34" s="40">
        <f t="shared" si="46"/>
        <v>0</v>
      </c>
      <c r="X34" s="40">
        <f t="shared" si="31"/>
        <v>9206</v>
      </c>
      <c r="Y34" s="39">
        <f t="shared" si="46"/>
        <v>1744353.4190799999</v>
      </c>
      <c r="Z34" s="40">
        <f t="shared" si="46"/>
        <v>0</v>
      </c>
      <c r="AA34" s="40">
        <f t="shared" si="46"/>
        <v>4544</v>
      </c>
      <c r="AB34" s="39">
        <f t="shared" si="46"/>
        <v>15545.62</v>
      </c>
      <c r="AC34" s="40">
        <f t="shared" si="46"/>
        <v>0</v>
      </c>
      <c r="AD34" s="40">
        <f t="shared" si="46"/>
        <v>4507</v>
      </c>
      <c r="AE34" s="39">
        <f t="shared" si="46"/>
        <v>77.5</v>
      </c>
      <c r="AF34" s="40">
        <f t="shared" si="46"/>
        <v>0</v>
      </c>
      <c r="AG34" s="40">
        <f t="shared" si="46"/>
        <v>155</v>
      </c>
      <c r="AH34" s="40">
        <f t="shared" si="46"/>
        <v>0</v>
      </c>
      <c r="AI34" s="39">
        <f>AL34+AO34+AR34</f>
        <v>4249183.24</v>
      </c>
      <c r="AJ34" s="40">
        <f t="shared" si="46"/>
        <v>0</v>
      </c>
      <c r="AK34" s="40">
        <f t="shared" si="11"/>
        <v>3355</v>
      </c>
      <c r="AL34" s="39">
        <f>SUM(AL35:AL40)</f>
        <v>28332.5</v>
      </c>
      <c r="AM34" s="40">
        <f t="shared" ref="AM34:AN34" si="47">SUM(AM35:AM40)</f>
        <v>0</v>
      </c>
      <c r="AN34" s="40">
        <f t="shared" si="47"/>
        <v>3078</v>
      </c>
      <c r="AO34" s="39">
        <f>SUM(AO35:AO40)</f>
        <v>4175073.74</v>
      </c>
      <c r="AP34" s="40"/>
      <c r="AQ34" s="40"/>
      <c r="AR34" s="39">
        <f>SUM(AR35:AR39)</f>
        <v>45777</v>
      </c>
      <c r="AS34" s="40">
        <f t="shared" ref="AS34:AT34" si="48">SUM(AS35:AS39)</f>
        <v>0</v>
      </c>
      <c r="AT34" s="40">
        <f t="shared" si="48"/>
        <v>277</v>
      </c>
      <c r="AU34" s="40"/>
      <c r="AV34" s="40">
        <f>AY34+BB34+BE34</f>
        <v>14950177.24</v>
      </c>
      <c r="AW34" s="40">
        <f t="shared" ref="AW34:AX40" si="49">AZ34+BC34+BF34</f>
        <v>0</v>
      </c>
      <c r="AX34" s="40">
        <f t="shared" si="49"/>
        <v>4788</v>
      </c>
      <c r="AY34" s="39">
        <f>SUM(AY35:AY40)</f>
        <v>302813</v>
      </c>
      <c r="AZ34" s="40">
        <f t="shared" ref="AZ34:BG34" si="50">SUM(AZ35:AZ40)</f>
        <v>0</v>
      </c>
      <c r="BA34" s="40">
        <f t="shared" si="50"/>
        <v>413</v>
      </c>
      <c r="BB34" s="39">
        <f t="shared" si="50"/>
        <v>4659310.7200000007</v>
      </c>
      <c r="BC34" s="40">
        <f t="shared" si="50"/>
        <v>0</v>
      </c>
      <c r="BD34" s="40">
        <f t="shared" si="50"/>
        <v>794</v>
      </c>
      <c r="BE34" s="39">
        <f t="shared" si="50"/>
        <v>9988053.5199999996</v>
      </c>
      <c r="BF34" s="40">
        <f t="shared" si="50"/>
        <v>0</v>
      </c>
      <c r="BG34" s="40">
        <f t="shared" si="50"/>
        <v>3581</v>
      </c>
      <c r="BH34" s="41">
        <f t="shared" ref="BH34" si="51">SUM(BH35:BH39)</f>
        <v>0</v>
      </c>
    </row>
    <row r="35" spans="2:60" s="31" customFormat="1" x14ac:dyDescent="0.25">
      <c r="B35" s="42"/>
      <c r="C35" s="50" t="s">
        <v>92</v>
      </c>
      <c r="D35" s="44">
        <v>14117000</v>
      </c>
      <c r="E35" s="52">
        <f>L35+O35+R35+Y35+AB35+AE35+AL35+AO35+AR35+AY35+BB35+BE35</f>
        <v>17211738.140000001</v>
      </c>
      <c r="F35" s="53">
        <f t="shared" si="33"/>
        <v>0</v>
      </c>
      <c r="G35" s="54">
        <f t="shared" si="33"/>
        <v>0</v>
      </c>
      <c r="H35" s="56"/>
      <c r="I35" s="53">
        <f t="shared" si="13"/>
        <v>552806.18999999994</v>
      </c>
      <c r="J35" s="54">
        <f>M35+P35+S35</f>
        <v>0</v>
      </c>
      <c r="K35" s="54">
        <f t="shared" si="30"/>
        <v>0</v>
      </c>
      <c r="L35" s="52">
        <v>552806.18999999994</v>
      </c>
      <c r="M35" s="53">
        <v>0</v>
      </c>
      <c r="N35" s="54">
        <v>0</v>
      </c>
      <c r="O35" s="52">
        <v>0</v>
      </c>
      <c r="P35" s="53">
        <v>0</v>
      </c>
      <c r="Q35" s="54">
        <v>0</v>
      </c>
      <c r="R35" s="52">
        <v>0</v>
      </c>
      <c r="S35" s="53">
        <v>0</v>
      </c>
      <c r="T35" s="54">
        <v>0</v>
      </c>
      <c r="U35" s="46">
        <v>0</v>
      </c>
      <c r="V35" s="46">
        <f>Y35+AB35+AE35</f>
        <v>1659447.04</v>
      </c>
      <c r="W35" s="46">
        <f>Z35+AC35+AF35</f>
        <v>0</v>
      </c>
      <c r="X35" s="46">
        <f t="shared" si="31"/>
        <v>0</v>
      </c>
      <c r="Y35" s="52">
        <v>1646830.42</v>
      </c>
      <c r="Z35" s="46">
        <v>0</v>
      </c>
      <c r="AA35" s="54">
        <v>0</v>
      </c>
      <c r="AB35" s="52">
        <v>12616.62</v>
      </c>
      <c r="AC35" s="46">
        <v>0</v>
      </c>
      <c r="AD35" s="54">
        <v>0</v>
      </c>
      <c r="AE35" s="52">
        <v>0</v>
      </c>
      <c r="AF35" s="46"/>
      <c r="AG35" s="54">
        <v>0</v>
      </c>
      <c r="AH35" s="46"/>
      <c r="AI35" s="49">
        <f>AL35+AO35+AR35</f>
        <v>3594500</v>
      </c>
      <c r="AJ35" s="46"/>
      <c r="AK35" s="46">
        <f t="shared" si="11"/>
        <v>0</v>
      </c>
      <c r="AL35" s="52"/>
      <c r="AM35" s="46"/>
      <c r="AN35" s="54"/>
      <c r="AO35" s="52">
        <v>3594500</v>
      </c>
      <c r="AP35" s="46"/>
      <c r="AQ35" s="54">
        <v>0</v>
      </c>
      <c r="AR35" s="52">
        <v>0</v>
      </c>
      <c r="AS35" s="46"/>
      <c r="AT35" s="54"/>
      <c r="AU35" s="46"/>
      <c r="AV35" s="55">
        <f>AY35+BB35+BE35</f>
        <v>11404984.91</v>
      </c>
      <c r="AW35" s="53">
        <f t="shared" si="49"/>
        <v>0</v>
      </c>
      <c r="AX35" s="53">
        <f t="shared" si="49"/>
        <v>0</v>
      </c>
      <c r="AY35" s="52">
        <v>0</v>
      </c>
      <c r="AZ35" s="53"/>
      <c r="BA35" s="54">
        <v>0</v>
      </c>
      <c r="BB35" s="52">
        <v>3701149.91</v>
      </c>
      <c r="BC35" s="53"/>
      <c r="BD35" s="54"/>
      <c r="BE35" s="52">
        <v>7703835</v>
      </c>
      <c r="BF35" s="53"/>
      <c r="BG35" s="54"/>
      <c r="BH35" s="54"/>
    </row>
    <row r="36" spans="2:60" s="31" customFormat="1" x14ac:dyDescent="0.25">
      <c r="B36" s="42"/>
      <c r="C36" s="50" t="s">
        <v>93</v>
      </c>
      <c r="D36" s="44">
        <v>150000</v>
      </c>
      <c r="E36" s="52">
        <f t="shared" si="33"/>
        <v>127849.99907999999</v>
      </c>
      <c r="F36" s="53">
        <f t="shared" si="33"/>
        <v>0</v>
      </c>
      <c r="G36" s="54">
        <f t="shared" si="33"/>
        <v>0</v>
      </c>
      <c r="H36" s="56"/>
      <c r="I36" s="55">
        <f t="shared" si="13"/>
        <v>0</v>
      </c>
      <c r="J36" s="54">
        <f t="shared" si="13"/>
        <v>0</v>
      </c>
      <c r="K36" s="54">
        <f t="shared" si="13"/>
        <v>0</v>
      </c>
      <c r="L36" s="52">
        <v>0</v>
      </c>
      <c r="M36" s="53">
        <v>0</v>
      </c>
      <c r="N36" s="54">
        <v>0</v>
      </c>
      <c r="O36" s="52">
        <v>0</v>
      </c>
      <c r="P36" s="53">
        <v>0</v>
      </c>
      <c r="Q36" s="54">
        <v>0</v>
      </c>
      <c r="R36" s="52">
        <v>0</v>
      </c>
      <c r="S36" s="53">
        <v>0</v>
      </c>
      <c r="T36" s="54">
        <v>0</v>
      </c>
      <c r="U36" s="46"/>
      <c r="V36" s="46">
        <f>Y36+AB36+AE36</f>
        <v>93169.999079999994</v>
      </c>
      <c r="W36" s="46">
        <f t="shared" ref="W36:X51" si="52">Z36+AC36+AF36</f>
        <v>0</v>
      </c>
      <c r="X36" s="46">
        <f t="shared" si="52"/>
        <v>0</v>
      </c>
      <c r="Y36" s="52">
        <v>93169.999079999994</v>
      </c>
      <c r="Z36" s="46">
        <v>0</v>
      </c>
      <c r="AA36" s="54">
        <v>0</v>
      </c>
      <c r="AB36" s="52">
        <v>0</v>
      </c>
      <c r="AC36" s="46">
        <v>0</v>
      </c>
      <c r="AD36" s="54">
        <v>0</v>
      </c>
      <c r="AE36" s="52">
        <v>0</v>
      </c>
      <c r="AF36" s="46"/>
      <c r="AG36" s="54">
        <v>0</v>
      </c>
      <c r="AH36" s="46"/>
      <c r="AI36" s="49">
        <f t="shared" ref="AI36:AI40" si="53">AL36+AO36+AR36</f>
        <v>26100</v>
      </c>
      <c r="AJ36" s="46"/>
      <c r="AK36" s="46">
        <f t="shared" si="11"/>
        <v>0</v>
      </c>
      <c r="AL36" s="52">
        <v>26100</v>
      </c>
      <c r="AM36" s="46"/>
      <c r="AN36" s="54"/>
      <c r="AO36" s="52"/>
      <c r="AP36" s="46"/>
      <c r="AQ36" s="54">
        <v>0</v>
      </c>
      <c r="AR36" s="52">
        <v>0</v>
      </c>
      <c r="AS36" s="46"/>
      <c r="AT36" s="54"/>
      <c r="AU36" s="46"/>
      <c r="AV36" s="55">
        <f t="shared" ref="AV36:AV40" si="54">AY36+BB36+BE36</f>
        <v>8580</v>
      </c>
      <c r="AW36" s="53">
        <f t="shared" si="49"/>
        <v>0</v>
      </c>
      <c r="AX36" s="53">
        <f t="shared" si="49"/>
        <v>0</v>
      </c>
      <c r="AY36" s="52">
        <v>0</v>
      </c>
      <c r="AZ36" s="53"/>
      <c r="BA36" s="54">
        <v>0</v>
      </c>
      <c r="BB36" s="52">
        <v>8580</v>
      </c>
      <c r="BC36" s="53"/>
      <c r="BD36" s="54"/>
      <c r="BE36" s="52"/>
      <c r="BF36" s="53"/>
      <c r="BG36" s="54"/>
      <c r="BH36" s="54"/>
    </row>
    <row r="37" spans="2:60" s="31" customFormat="1" ht="30" x14ac:dyDescent="0.25">
      <c r="B37" s="42"/>
      <c r="C37" s="50" t="s">
        <v>94</v>
      </c>
      <c r="D37" s="44">
        <v>7603000</v>
      </c>
      <c r="E37" s="52">
        <f t="shared" si="33"/>
        <v>3369044.5999999996</v>
      </c>
      <c r="F37" s="53">
        <f t="shared" si="33"/>
        <v>0</v>
      </c>
      <c r="G37" s="54">
        <f t="shared" si="33"/>
        <v>0</v>
      </c>
      <c r="H37" s="56"/>
      <c r="I37" s="55">
        <f t="shared" si="13"/>
        <v>288058.19999999995</v>
      </c>
      <c r="J37" s="54">
        <f t="shared" si="13"/>
        <v>0</v>
      </c>
      <c r="K37" s="54">
        <f t="shared" si="13"/>
        <v>0</v>
      </c>
      <c r="L37" s="52">
        <v>0</v>
      </c>
      <c r="M37" s="53">
        <v>0</v>
      </c>
      <c r="N37" s="54">
        <v>0</v>
      </c>
      <c r="O37" s="52">
        <v>288058.19999999995</v>
      </c>
      <c r="P37" s="53">
        <v>0</v>
      </c>
      <c r="Q37" s="54">
        <v>0</v>
      </c>
      <c r="R37" s="52">
        <v>0</v>
      </c>
      <c r="S37" s="53">
        <v>0</v>
      </c>
      <c r="T37" s="54">
        <v>0</v>
      </c>
      <c r="U37" s="46"/>
      <c r="V37" s="46">
        <f>Y37+AB37+AE37</f>
        <v>0</v>
      </c>
      <c r="W37" s="46">
        <f t="shared" si="52"/>
        <v>0</v>
      </c>
      <c r="X37" s="46">
        <f t="shared" si="52"/>
        <v>0</v>
      </c>
      <c r="Y37" s="52">
        <v>0</v>
      </c>
      <c r="Z37" s="46">
        <v>0</v>
      </c>
      <c r="AA37" s="54">
        <v>0</v>
      </c>
      <c r="AB37" s="52">
        <v>0</v>
      </c>
      <c r="AC37" s="46">
        <v>0</v>
      </c>
      <c r="AD37" s="54">
        <v>0</v>
      </c>
      <c r="AE37" s="52">
        <v>0</v>
      </c>
      <c r="AF37" s="46"/>
      <c r="AG37" s="54">
        <v>0</v>
      </c>
      <c r="AH37" s="46"/>
      <c r="AI37" s="49">
        <f t="shared" si="53"/>
        <v>449800</v>
      </c>
      <c r="AJ37" s="46"/>
      <c r="AK37" s="46">
        <f t="shared" si="11"/>
        <v>0</v>
      </c>
      <c r="AL37" s="52"/>
      <c r="AM37" s="46"/>
      <c r="AN37" s="54"/>
      <c r="AO37" s="52">
        <v>404250</v>
      </c>
      <c r="AP37" s="46"/>
      <c r="AQ37" s="54">
        <v>0</v>
      </c>
      <c r="AR37" s="52">
        <v>45550</v>
      </c>
      <c r="AS37" s="46"/>
      <c r="AT37" s="54"/>
      <c r="AU37" s="46"/>
      <c r="AV37" s="55">
        <f t="shared" si="54"/>
        <v>2631186.4</v>
      </c>
      <c r="AW37" s="53">
        <f t="shared" si="49"/>
        <v>0</v>
      </c>
      <c r="AX37" s="53">
        <f t="shared" si="49"/>
        <v>0</v>
      </c>
      <c r="AY37" s="52">
        <v>0</v>
      </c>
      <c r="AZ37" s="53"/>
      <c r="BA37" s="54">
        <v>0</v>
      </c>
      <c r="BB37" s="52">
        <v>404250.00000000006</v>
      </c>
      <c r="BC37" s="53"/>
      <c r="BD37" s="54"/>
      <c r="BE37" s="52">
        <v>2226936.4</v>
      </c>
      <c r="BF37" s="53"/>
      <c r="BG37" s="54"/>
      <c r="BH37" s="54"/>
    </row>
    <row r="38" spans="2:60" s="31" customFormat="1" x14ac:dyDescent="0.25">
      <c r="B38" s="42"/>
      <c r="C38" s="50" t="s">
        <v>95</v>
      </c>
      <c r="D38" s="44">
        <v>400000</v>
      </c>
      <c r="E38" s="52">
        <f t="shared" si="33"/>
        <v>302400</v>
      </c>
      <c r="F38" s="53">
        <f t="shared" si="33"/>
        <v>0</v>
      </c>
      <c r="G38" s="54">
        <f t="shared" si="33"/>
        <v>0</v>
      </c>
      <c r="H38" s="56"/>
      <c r="I38" s="55">
        <f t="shared" si="13"/>
        <v>0</v>
      </c>
      <c r="J38" s="54">
        <f t="shared" si="13"/>
        <v>0</v>
      </c>
      <c r="K38" s="54">
        <f t="shared" si="13"/>
        <v>0</v>
      </c>
      <c r="L38" s="52">
        <v>0</v>
      </c>
      <c r="M38" s="53">
        <v>0</v>
      </c>
      <c r="N38" s="54">
        <v>0</v>
      </c>
      <c r="O38" s="52">
        <v>0</v>
      </c>
      <c r="P38" s="53">
        <v>0</v>
      </c>
      <c r="Q38" s="54">
        <v>0</v>
      </c>
      <c r="R38" s="52">
        <v>0</v>
      </c>
      <c r="S38" s="53">
        <v>0</v>
      </c>
      <c r="T38" s="54">
        <v>0</v>
      </c>
      <c r="U38" s="46"/>
      <c r="V38" s="46">
        <f t="shared" ref="V38:V40" si="55">Y38+AB38+AE38</f>
        <v>0</v>
      </c>
      <c r="W38" s="46">
        <f t="shared" si="52"/>
        <v>0</v>
      </c>
      <c r="X38" s="46">
        <f t="shared" si="52"/>
        <v>0</v>
      </c>
      <c r="Y38" s="52">
        <v>0</v>
      </c>
      <c r="Z38" s="46">
        <v>0</v>
      </c>
      <c r="AA38" s="54">
        <v>0</v>
      </c>
      <c r="AB38" s="52">
        <v>0</v>
      </c>
      <c r="AC38" s="46">
        <v>0</v>
      </c>
      <c r="AD38" s="54">
        <v>0</v>
      </c>
      <c r="AE38" s="52">
        <v>0</v>
      </c>
      <c r="AF38" s="46"/>
      <c r="AG38" s="54">
        <v>0</v>
      </c>
      <c r="AH38" s="46"/>
      <c r="AI38" s="49">
        <f t="shared" si="53"/>
        <v>0</v>
      </c>
      <c r="AJ38" s="46"/>
      <c r="AK38" s="46">
        <f t="shared" si="11"/>
        <v>0</v>
      </c>
      <c r="AL38" s="52"/>
      <c r="AM38" s="46"/>
      <c r="AN38" s="54"/>
      <c r="AO38" s="52"/>
      <c r="AP38" s="46"/>
      <c r="AQ38" s="54">
        <v>0</v>
      </c>
      <c r="AR38" s="52">
        <v>0</v>
      </c>
      <c r="AS38" s="46"/>
      <c r="AT38" s="54"/>
      <c r="AU38" s="46"/>
      <c r="AV38" s="55">
        <f t="shared" si="54"/>
        <v>302400</v>
      </c>
      <c r="AW38" s="53">
        <f t="shared" si="49"/>
        <v>0</v>
      </c>
      <c r="AX38" s="53">
        <f t="shared" si="49"/>
        <v>0</v>
      </c>
      <c r="AY38" s="52">
        <v>302400</v>
      </c>
      <c r="AZ38" s="53"/>
      <c r="BA38" s="54">
        <v>0</v>
      </c>
      <c r="BB38" s="52"/>
      <c r="BC38" s="53"/>
      <c r="BD38" s="54"/>
      <c r="BE38" s="52"/>
      <c r="BF38" s="53"/>
      <c r="BG38" s="54"/>
      <c r="BH38" s="54"/>
    </row>
    <row r="39" spans="2:60" s="31" customFormat="1" ht="30" x14ac:dyDescent="0.25">
      <c r="B39" s="42"/>
      <c r="C39" s="50" t="s">
        <v>96</v>
      </c>
      <c r="D39" s="44">
        <v>30000</v>
      </c>
      <c r="E39" s="52">
        <f t="shared" si="33"/>
        <v>17258</v>
      </c>
      <c r="F39" s="53">
        <f t="shared" si="33"/>
        <v>0</v>
      </c>
      <c r="G39" s="54">
        <f t="shared" si="33"/>
        <v>20053</v>
      </c>
      <c r="H39" s="56"/>
      <c r="I39" s="55">
        <f t="shared" si="13"/>
        <v>2636</v>
      </c>
      <c r="J39" s="54">
        <f t="shared" si="13"/>
        <v>0</v>
      </c>
      <c r="K39" s="54">
        <f t="shared" si="13"/>
        <v>2636</v>
      </c>
      <c r="L39" s="52">
        <v>177</v>
      </c>
      <c r="M39" s="53">
        <v>0</v>
      </c>
      <c r="N39" s="54">
        <v>177</v>
      </c>
      <c r="O39" s="52">
        <v>459</v>
      </c>
      <c r="P39" s="53">
        <v>0</v>
      </c>
      <c r="Q39" s="54">
        <v>459</v>
      </c>
      <c r="R39" s="52">
        <v>2000</v>
      </c>
      <c r="S39" s="53">
        <v>0</v>
      </c>
      <c r="T39" s="54">
        <v>2000</v>
      </c>
      <c r="U39" s="46"/>
      <c r="V39" s="46">
        <f t="shared" si="55"/>
        <v>7359.5</v>
      </c>
      <c r="W39" s="46">
        <f t="shared" si="52"/>
        <v>0</v>
      </c>
      <c r="X39" s="46">
        <f t="shared" si="52"/>
        <v>9206</v>
      </c>
      <c r="Y39" s="52">
        <v>4353</v>
      </c>
      <c r="Z39" s="46">
        <v>0</v>
      </c>
      <c r="AA39" s="54">
        <v>4544</v>
      </c>
      <c r="AB39" s="52">
        <v>2929</v>
      </c>
      <c r="AC39" s="46">
        <v>0</v>
      </c>
      <c r="AD39" s="54">
        <v>4507</v>
      </c>
      <c r="AE39" s="52">
        <v>77.5</v>
      </c>
      <c r="AF39" s="46"/>
      <c r="AG39" s="54">
        <v>155</v>
      </c>
      <c r="AH39" s="46"/>
      <c r="AI39" s="49">
        <f t="shared" si="53"/>
        <v>2527.5</v>
      </c>
      <c r="AJ39" s="46"/>
      <c r="AK39" s="46">
        <f t="shared" si="11"/>
        <v>3423</v>
      </c>
      <c r="AL39" s="52">
        <v>2232.5</v>
      </c>
      <c r="AM39" s="46"/>
      <c r="AN39" s="54">
        <v>3078</v>
      </c>
      <c r="AO39" s="52">
        <v>68</v>
      </c>
      <c r="AP39" s="46"/>
      <c r="AQ39" s="54">
        <v>68</v>
      </c>
      <c r="AR39" s="52">
        <v>227</v>
      </c>
      <c r="AS39" s="46"/>
      <c r="AT39" s="54">
        <v>277</v>
      </c>
      <c r="AU39" s="46"/>
      <c r="AV39" s="55">
        <f t="shared" si="54"/>
        <v>4735</v>
      </c>
      <c r="AW39" s="53">
        <f t="shared" si="49"/>
        <v>0</v>
      </c>
      <c r="AX39" s="53">
        <f t="shared" si="49"/>
        <v>4788</v>
      </c>
      <c r="AY39" s="52">
        <v>413</v>
      </c>
      <c r="AZ39" s="53"/>
      <c r="BA39" s="54">
        <v>413</v>
      </c>
      <c r="BB39" s="52">
        <v>794</v>
      </c>
      <c r="BC39" s="53"/>
      <c r="BD39" s="54">
        <v>794</v>
      </c>
      <c r="BE39" s="52">
        <v>3528</v>
      </c>
      <c r="BF39" s="53"/>
      <c r="BG39" s="54">
        <v>3581</v>
      </c>
      <c r="BH39" s="54"/>
    </row>
    <row r="40" spans="2:60" s="31" customFormat="1" ht="30.75" thickBot="1" x14ac:dyDescent="0.3">
      <c r="B40" s="42"/>
      <c r="C40" s="43" t="s">
        <v>97</v>
      </c>
      <c r="D40" s="44">
        <v>100000</v>
      </c>
      <c r="E40" s="52">
        <f t="shared" si="33"/>
        <v>774546.67</v>
      </c>
      <c r="F40" s="53">
        <f t="shared" si="33"/>
        <v>0</v>
      </c>
      <c r="G40" s="54">
        <f t="shared" si="33"/>
        <v>0</v>
      </c>
      <c r="H40" s="56"/>
      <c r="I40" s="55">
        <f t="shared" si="13"/>
        <v>0</v>
      </c>
      <c r="J40" s="54">
        <f t="shared" si="13"/>
        <v>0</v>
      </c>
      <c r="K40" s="54">
        <f t="shared" si="13"/>
        <v>0</v>
      </c>
      <c r="L40" s="52">
        <v>0</v>
      </c>
      <c r="M40" s="53">
        <v>0</v>
      </c>
      <c r="N40" s="54">
        <v>0</v>
      </c>
      <c r="O40" s="52">
        <v>0</v>
      </c>
      <c r="P40" s="53">
        <v>0</v>
      </c>
      <c r="Q40" s="54">
        <v>0</v>
      </c>
      <c r="R40" s="52">
        <v>0</v>
      </c>
      <c r="S40" s="53">
        <v>0</v>
      </c>
      <c r="T40" s="54">
        <v>0</v>
      </c>
      <c r="U40" s="46"/>
      <c r="V40" s="46">
        <f t="shared" si="55"/>
        <v>0</v>
      </c>
      <c r="W40" s="46">
        <f t="shared" si="52"/>
        <v>0</v>
      </c>
      <c r="X40" s="46">
        <f t="shared" si="52"/>
        <v>0</v>
      </c>
      <c r="Y40" s="52">
        <v>0</v>
      </c>
      <c r="Z40" s="46">
        <v>0</v>
      </c>
      <c r="AA40" s="54">
        <v>0</v>
      </c>
      <c r="AB40" s="52">
        <v>0</v>
      </c>
      <c r="AC40" s="46">
        <v>0</v>
      </c>
      <c r="AD40" s="54">
        <v>0</v>
      </c>
      <c r="AE40" s="52">
        <v>0</v>
      </c>
      <c r="AF40" s="46"/>
      <c r="AG40" s="54">
        <v>0</v>
      </c>
      <c r="AH40" s="46"/>
      <c r="AI40" s="49">
        <f t="shared" si="53"/>
        <v>176255.74</v>
      </c>
      <c r="AJ40" s="46"/>
      <c r="AK40" s="46">
        <f t="shared" si="11"/>
        <v>0</v>
      </c>
      <c r="AL40" s="52"/>
      <c r="AM40" s="46"/>
      <c r="AN40" s="54"/>
      <c r="AO40" s="52">
        <v>176255.74</v>
      </c>
      <c r="AP40" s="46"/>
      <c r="AQ40" s="54">
        <v>0</v>
      </c>
      <c r="AR40" s="52">
        <v>0</v>
      </c>
      <c r="AS40" s="46"/>
      <c r="AT40" s="54"/>
      <c r="AU40" s="46"/>
      <c r="AV40" s="55">
        <f t="shared" si="54"/>
        <v>598290.93000000005</v>
      </c>
      <c r="AW40" s="53">
        <f t="shared" si="49"/>
        <v>0</v>
      </c>
      <c r="AX40" s="53">
        <f t="shared" si="49"/>
        <v>0</v>
      </c>
      <c r="AY40" s="52">
        <v>0</v>
      </c>
      <c r="AZ40" s="67"/>
      <c r="BA40" s="68">
        <v>0</v>
      </c>
      <c r="BB40" s="69">
        <v>544536.81000000006</v>
      </c>
      <c r="BC40" s="67"/>
      <c r="BD40" s="68"/>
      <c r="BE40" s="52">
        <v>53754.119999999995</v>
      </c>
      <c r="BF40" s="67"/>
      <c r="BG40" s="68"/>
      <c r="BH40" s="54"/>
    </row>
    <row r="41" spans="2:60" ht="37.5" customHeight="1" thickBot="1" x14ac:dyDescent="0.3">
      <c r="B41" s="38" t="s">
        <v>98</v>
      </c>
      <c r="C41" s="38" t="s">
        <v>76</v>
      </c>
      <c r="D41" s="39">
        <f>SUM(D42:D46)</f>
        <v>1700000</v>
      </c>
      <c r="E41" s="95">
        <f t="shared" si="33"/>
        <v>1671378.0700000003</v>
      </c>
      <c r="F41" s="40">
        <f t="shared" si="33"/>
        <v>0</v>
      </c>
      <c r="G41" s="40">
        <f t="shared" si="33"/>
        <v>1810</v>
      </c>
      <c r="H41" s="40"/>
      <c r="I41" s="39">
        <f>L41+O41+R41</f>
        <v>964856.08000000007</v>
      </c>
      <c r="J41" s="40">
        <f>M41+P41+S41</f>
        <v>0</v>
      </c>
      <c r="K41" s="40">
        <f>N41+Q41+T41</f>
        <v>470</v>
      </c>
      <c r="L41" s="39">
        <f>SUM(L42:L46)</f>
        <v>0</v>
      </c>
      <c r="M41" s="40">
        <f t="shared" ref="M41:T41" si="56">SUM(M42:M46)</f>
        <v>0</v>
      </c>
      <c r="N41" s="40">
        <f t="shared" si="56"/>
        <v>0</v>
      </c>
      <c r="O41" s="39">
        <f t="shared" si="56"/>
        <v>50147.43</v>
      </c>
      <c r="P41" s="40">
        <f t="shared" si="56"/>
        <v>0</v>
      </c>
      <c r="Q41" s="40">
        <f t="shared" si="56"/>
        <v>167</v>
      </c>
      <c r="R41" s="39">
        <f t="shared" si="56"/>
        <v>914708.65</v>
      </c>
      <c r="S41" s="41">
        <f t="shared" si="56"/>
        <v>0</v>
      </c>
      <c r="T41" s="41">
        <f t="shared" si="56"/>
        <v>303</v>
      </c>
      <c r="U41" s="40"/>
      <c r="V41" s="40">
        <f>Y41+AB41+AE41</f>
        <v>169642.21000000002</v>
      </c>
      <c r="W41" s="40"/>
      <c r="X41" s="40">
        <f t="shared" si="52"/>
        <v>446</v>
      </c>
      <c r="Y41" s="39">
        <f>SUM(Y42:Y46)</f>
        <v>40494.549999999996</v>
      </c>
      <c r="Z41" s="40">
        <f t="shared" ref="Z41:AG41" si="57">SUM(Z42:Z46)</f>
        <v>0</v>
      </c>
      <c r="AA41" s="40">
        <f t="shared" si="57"/>
        <v>23</v>
      </c>
      <c r="AB41" s="39">
        <f t="shared" si="57"/>
        <v>55468.33</v>
      </c>
      <c r="AC41" s="40">
        <f t="shared" si="57"/>
        <v>0</v>
      </c>
      <c r="AD41" s="40">
        <f t="shared" si="57"/>
        <v>255</v>
      </c>
      <c r="AE41" s="39">
        <f>SUM(AE42:AE46)</f>
        <v>73679.33</v>
      </c>
      <c r="AF41" s="40">
        <f t="shared" si="57"/>
        <v>0</v>
      </c>
      <c r="AG41" s="40">
        <f t="shared" si="57"/>
        <v>168</v>
      </c>
      <c r="AH41" s="40"/>
      <c r="AI41" s="39">
        <f t="shared" si="15"/>
        <v>251636.25999999998</v>
      </c>
      <c r="AJ41" s="40">
        <f>Z41+AC41+AF41</f>
        <v>0</v>
      </c>
      <c r="AK41" s="40">
        <f t="shared" si="11"/>
        <v>279</v>
      </c>
      <c r="AL41" s="39">
        <f t="shared" ref="AL41" si="58">SUM(AL42:AL46)</f>
        <v>97405.83</v>
      </c>
      <c r="AM41" s="40"/>
      <c r="AN41" s="40">
        <f t="shared" ref="AN41:AO41" si="59">SUM(AN42:AN46)</f>
        <v>67</v>
      </c>
      <c r="AO41" s="39">
        <f t="shared" si="59"/>
        <v>66225.399999999994</v>
      </c>
      <c r="AP41" s="40"/>
      <c r="AQ41" s="40">
        <f t="shared" ref="AQ41" si="60">SUM(AQ42:AQ46)</f>
        <v>212</v>
      </c>
      <c r="AR41" s="39">
        <f>SUM(AR42:AR46)</f>
        <v>88005.03</v>
      </c>
      <c r="AS41" s="40"/>
      <c r="AT41" s="40"/>
      <c r="AU41" s="40"/>
      <c r="AV41" s="40">
        <f>AY41+BB41+BE41</f>
        <v>285243.52000000002</v>
      </c>
      <c r="AW41" s="40">
        <f t="shared" ref="AW41" si="61">AM41+AP41+AS41</f>
        <v>0</v>
      </c>
      <c r="AX41" s="40">
        <f t="shared" si="12"/>
        <v>615</v>
      </c>
      <c r="AY41" s="39">
        <f>SUM(AY42:AY46)</f>
        <v>92808.790000000008</v>
      </c>
      <c r="AZ41" s="40">
        <f t="shared" ref="AZ41:BG41" si="62">SUM(AZ42:AZ46)</f>
        <v>0</v>
      </c>
      <c r="BA41" s="40">
        <f t="shared" si="62"/>
        <v>159</v>
      </c>
      <c r="BB41" s="39">
        <f t="shared" si="62"/>
        <v>76149.070000000007</v>
      </c>
      <c r="BC41" s="40">
        <f t="shared" si="62"/>
        <v>0</v>
      </c>
      <c r="BD41" s="40">
        <f t="shared" si="62"/>
        <v>201</v>
      </c>
      <c r="BE41" s="39">
        <f t="shared" si="62"/>
        <v>116285.66</v>
      </c>
      <c r="BF41" s="40">
        <f t="shared" si="62"/>
        <v>0</v>
      </c>
      <c r="BG41" s="40">
        <f t="shared" si="62"/>
        <v>255</v>
      </c>
      <c r="BH41" s="41"/>
    </row>
    <row r="42" spans="2:60" s="31" customFormat="1" ht="75" x14ac:dyDescent="0.25">
      <c r="B42" s="42"/>
      <c r="C42" s="50" t="s">
        <v>99</v>
      </c>
      <c r="D42" s="44">
        <v>553500</v>
      </c>
      <c r="E42" s="52">
        <f t="shared" si="33"/>
        <v>548877.52</v>
      </c>
      <c r="F42" s="53">
        <f t="shared" si="33"/>
        <v>0</v>
      </c>
      <c r="G42" s="54">
        <f t="shared" si="33"/>
        <v>0</v>
      </c>
      <c r="H42" s="56"/>
      <c r="I42" s="55">
        <f t="shared" si="13"/>
        <v>136967</v>
      </c>
      <c r="J42" s="54">
        <f>M42+P42+S42</f>
        <v>0</v>
      </c>
      <c r="K42" s="54">
        <f t="shared" si="13"/>
        <v>0</v>
      </c>
      <c r="L42" s="52">
        <v>0</v>
      </c>
      <c r="M42" s="53">
        <v>0</v>
      </c>
      <c r="N42" s="54">
        <v>0</v>
      </c>
      <c r="O42" s="52">
        <v>45642</v>
      </c>
      <c r="P42" s="53">
        <v>0</v>
      </c>
      <c r="Q42" s="54">
        <v>0</v>
      </c>
      <c r="R42" s="52">
        <v>91325</v>
      </c>
      <c r="S42" s="53">
        <v>0</v>
      </c>
      <c r="T42" s="54">
        <v>0</v>
      </c>
      <c r="U42" s="46"/>
      <c r="V42" s="46">
        <f>Y42+AB42+AE42</f>
        <v>122427.12</v>
      </c>
      <c r="W42" s="46">
        <f t="shared" ref="W42:W46" si="63">Z42+AC42+AF42</f>
        <v>0</v>
      </c>
      <c r="X42" s="46">
        <f t="shared" si="52"/>
        <v>0</v>
      </c>
      <c r="Y42" s="52">
        <v>36001.619999999995</v>
      </c>
      <c r="Z42" s="46">
        <v>0</v>
      </c>
      <c r="AA42" s="47">
        <v>0</v>
      </c>
      <c r="AB42" s="52">
        <v>50503.6</v>
      </c>
      <c r="AC42" s="46">
        <v>0</v>
      </c>
      <c r="AD42" s="47">
        <v>0</v>
      </c>
      <c r="AE42" s="52">
        <v>35921.9</v>
      </c>
      <c r="AF42" s="46"/>
      <c r="AG42" s="47">
        <v>0</v>
      </c>
      <c r="AH42" s="46"/>
      <c r="AI42" s="49">
        <f>AL42+AO42+AR42</f>
        <v>127725.5</v>
      </c>
      <c r="AJ42" s="46"/>
      <c r="AK42" s="46">
        <f t="shared" si="11"/>
        <v>0</v>
      </c>
      <c r="AL42" s="52">
        <v>50596.5</v>
      </c>
      <c r="AM42" s="46"/>
      <c r="AN42" s="47"/>
      <c r="AO42" s="52">
        <v>52073.5</v>
      </c>
      <c r="AP42" s="46"/>
      <c r="AQ42" s="47">
        <v>0</v>
      </c>
      <c r="AR42" s="52">
        <v>25055.5</v>
      </c>
      <c r="AS42" s="46"/>
      <c r="AT42" s="47"/>
      <c r="AU42" s="46"/>
      <c r="AV42" s="55">
        <f t="shared" si="32"/>
        <v>161757.9</v>
      </c>
      <c r="AW42" s="53">
        <f t="shared" si="32"/>
        <v>0</v>
      </c>
      <c r="AX42" s="53">
        <f t="shared" si="12"/>
        <v>0</v>
      </c>
      <c r="AY42" s="52">
        <v>44481.9</v>
      </c>
      <c r="AZ42" s="53"/>
      <c r="BA42" s="70">
        <v>0</v>
      </c>
      <c r="BB42" s="52">
        <v>44946.5</v>
      </c>
      <c r="BC42" s="67"/>
      <c r="BD42" s="54"/>
      <c r="BE42" s="52">
        <v>72329.5</v>
      </c>
      <c r="BF42" s="53"/>
      <c r="BG42" s="54"/>
      <c r="BH42" s="47"/>
    </row>
    <row r="43" spans="2:60" s="31" customFormat="1" ht="45" x14ac:dyDescent="0.25">
      <c r="B43" s="42"/>
      <c r="C43" s="50" t="s">
        <v>100</v>
      </c>
      <c r="D43" s="44">
        <v>916500</v>
      </c>
      <c r="E43" s="52">
        <f t="shared" si="33"/>
        <v>970221.31000000017</v>
      </c>
      <c r="F43" s="53">
        <f t="shared" si="33"/>
        <v>0</v>
      </c>
      <c r="G43" s="54">
        <f t="shared" si="33"/>
        <v>1328</v>
      </c>
      <c r="H43" s="56"/>
      <c r="I43" s="55">
        <f t="shared" si="13"/>
        <v>805223.08000000007</v>
      </c>
      <c r="J43" s="54">
        <f t="shared" si="13"/>
        <v>0</v>
      </c>
      <c r="K43" s="54">
        <f t="shared" si="13"/>
        <v>347</v>
      </c>
      <c r="L43" s="52">
        <v>0</v>
      </c>
      <c r="M43" s="53">
        <v>0</v>
      </c>
      <c r="N43" s="54">
        <v>0</v>
      </c>
      <c r="O43" s="52">
        <v>1403.4299999999998</v>
      </c>
      <c r="P43" s="53">
        <v>0</v>
      </c>
      <c r="Q43" s="54">
        <f>O43/11.41</f>
        <v>122.99999999999999</v>
      </c>
      <c r="R43" s="52">
        <v>803819.65</v>
      </c>
      <c r="S43" s="53">
        <v>0</v>
      </c>
      <c r="T43" s="54">
        <v>224</v>
      </c>
      <c r="U43" s="46"/>
      <c r="V43" s="46">
        <f>Y43+AB43+AE43</f>
        <v>37006.089999999997</v>
      </c>
      <c r="W43" s="46">
        <f t="shared" si="63"/>
        <v>0</v>
      </c>
      <c r="X43" s="46">
        <f t="shared" si="52"/>
        <v>276</v>
      </c>
      <c r="Y43" s="52">
        <v>832.93000000000006</v>
      </c>
      <c r="Z43" s="46">
        <v>0</v>
      </c>
      <c r="AA43" s="54">
        <v>0</v>
      </c>
      <c r="AB43" s="52">
        <v>1745.7299999999996</v>
      </c>
      <c r="AC43" s="46">
        <v>0</v>
      </c>
      <c r="AD43" s="54">
        <v>153</v>
      </c>
      <c r="AE43" s="52">
        <v>34427.43</v>
      </c>
      <c r="AF43" s="46"/>
      <c r="AG43" s="54">
        <v>123</v>
      </c>
      <c r="AH43" s="46"/>
      <c r="AI43" s="49">
        <f t="shared" ref="AI43:AI46" si="64">AL43+AO43+AR43</f>
        <v>74224.260000000009</v>
      </c>
      <c r="AJ43" s="46"/>
      <c r="AK43" s="46">
        <f t="shared" si="11"/>
        <v>266</v>
      </c>
      <c r="AL43" s="52">
        <v>40734.83</v>
      </c>
      <c r="AM43" s="46"/>
      <c r="AN43" s="54">
        <v>43</v>
      </c>
      <c r="AO43" s="52">
        <v>3207.8999999999992</v>
      </c>
      <c r="AP43" s="46"/>
      <c r="AQ43" s="54">
        <v>190</v>
      </c>
      <c r="AR43" s="52">
        <v>30281.53</v>
      </c>
      <c r="AS43" s="46"/>
      <c r="AT43" s="54">
        <v>33</v>
      </c>
      <c r="AU43" s="46"/>
      <c r="AV43" s="55">
        <f t="shared" ref="AV43:AW75" si="65">AY43+BB43+BE43</f>
        <v>53767.88</v>
      </c>
      <c r="AW43" s="53">
        <f t="shared" si="65"/>
        <v>0</v>
      </c>
      <c r="AX43" s="53">
        <f t="shared" si="12"/>
        <v>439</v>
      </c>
      <c r="AY43" s="52">
        <v>45179.89</v>
      </c>
      <c r="AZ43" s="53"/>
      <c r="BA43" s="54">
        <v>100</v>
      </c>
      <c r="BB43" s="52">
        <v>6579.8300000000008</v>
      </c>
      <c r="BC43" s="67"/>
      <c r="BD43" s="54">
        <v>163</v>
      </c>
      <c r="BE43" s="52">
        <v>2008.1599999999994</v>
      </c>
      <c r="BF43" s="53"/>
      <c r="BG43" s="54">
        <v>176</v>
      </c>
      <c r="BH43" s="47"/>
    </row>
    <row r="44" spans="2:60" s="31" customFormat="1" ht="30" x14ac:dyDescent="0.25">
      <c r="B44" s="42"/>
      <c r="C44" s="50" t="s">
        <v>101</v>
      </c>
      <c r="D44" s="44">
        <v>30000</v>
      </c>
      <c r="E44" s="52">
        <f t="shared" si="33"/>
        <v>25613.800000000003</v>
      </c>
      <c r="F44" s="53">
        <f t="shared" si="33"/>
        <v>0</v>
      </c>
      <c r="G44" s="54">
        <f t="shared" si="33"/>
        <v>410</v>
      </c>
      <c r="H44" s="56"/>
      <c r="I44" s="55">
        <f t="shared" si="13"/>
        <v>13531</v>
      </c>
      <c r="J44" s="54">
        <f t="shared" si="13"/>
        <v>0</v>
      </c>
      <c r="K44" s="54">
        <f t="shared" si="13"/>
        <v>78</v>
      </c>
      <c r="L44" s="52">
        <v>0</v>
      </c>
      <c r="M44" s="53">
        <v>0</v>
      </c>
      <c r="N44" s="54">
        <v>0</v>
      </c>
      <c r="O44" s="52">
        <v>60</v>
      </c>
      <c r="P44" s="53">
        <v>0</v>
      </c>
      <c r="Q44" s="54">
        <f>O44/2</f>
        <v>30</v>
      </c>
      <c r="R44" s="52">
        <v>13471</v>
      </c>
      <c r="S44" s="53">
        <v>0</v>
      </c>
      <c r="T44" s="54">
        <v>48</v>
      </c>
      <c r="U44" s="46"/>
      <c r="V44" s="46">
        <f t="shared" ref="V44:V46" si="66">Y44+AB44+AE44</f>
        <v>1074</v>
      </c>
      <c r="W44" s="46">
        <f t="shared" si="63"/>
        <v>0</v>
      </c>
      <c r="X44" s="46">
        <f t="shared" si="52"/>
        <v>137</v>
      </c>
      <c r="Y44" s="52">
        <v>615</v>
      </c>
      <c r="Z44" s="46">
        <v>0</v>
      </c>
      <c r="AA44" s="54">
        <v>20</v>
      </c>
      <c r="AB44" s="52">
        <v>174</v>
      </c>
      <c r="AC44" s="46">
        <v>0</v>
      </c>
      <c r="AD44" s="54">
        <v>87</v>
      </c>
      <c r="AE44" s="52">
        <v>285</v>
      </c>
      <c r="AF44" s="46"/>
      <c r="AG44" s="54">
        <v>30</v>
      </c>
      <c r="AH44" s="46"/>
      <c r="AI44" s="49">
        <f t="shared" si="64"/>
        <v>2521</v>
      </c>
      <c r="AJ44" s="46"/>
      <c r="AK44" s="46">
        <f t="shared" si="11"/>
        <v>78</v>
      </c>
      <c r="AL44" s="52">
        <v>342</v>
      </c>
      <c r="AM44" s="46"/>
      <c r="AN44" s="54">
        <v>21</v>
      </c>
      <c r="AO44" s="52">
        <v>44</v>
      </c>
      <c r="AP44" s="46"/>
      <c r="AQ44" s="54">
        <v>22</v>
      </c>
      <c r="AR44" s="52">
        <v>2135</v>
      </c>
      <c r="AS44" s="46"/>
      <c r="AT44" s="54">
        <v>35</v>
      </c>
      <c r="AU44" s="46"/>
      <c r="AV44" s="55">
        <f t="shared" si="65"/>
        <v>8487.8000000000011</v>
      </c>
      <c r="AW44" s="53">
        <f t="shared" si="65"/>
        <v>0</v>
      </c>
      <c r="AX44" s="53">
        <f t="shared" si="12"/>
        <v>117</v>
      </c>
      <c r="AY44" s="52">
        <v>60</v>
      </c>
      <c r="AZ44" s="53"/>
      <c r="BA44" s="54">
        <v>30</v>
      </c>
      <c r="BB44" s="52">
        <v>8069.8000000000011</v>
      </c>
      <c r="BC44" s="67"/>
      <c r="BD44" s="54">
        <v>38</v>
      </c>
      <c r="BE44" s="52">
        <v>358</v>
      </c>
      <c r="BF44" s="53"/>
      <c r="BG44" s="54">
        <v>49</v>
      </c>
      <c r="BH44" s="47"/>
    </row>
    <row r="45" spans="2:60" s="31" customFormat="1" x14ac:dyDescent="0.25">
      <c r="B45" s="42"/>
      <c r="C45" s="50" t="s">
        <v>102</v>
      </c>
      <c r="D45" s="44">
        <v>80000</v>
      </c>
      <c r="E45" s="52">
        <f t="shared" si="33"/>
        <v>13002</v>
      </c>
      <c r="F45" s="53">
        <f t="shared" si="33"/>
        <v>0</v>
      </c>
      <c r="G45" s="54">
        <f t="shared" si="33"/>
        <v>151</v>
      </c>
      <c r="H45" s="56"/>
      <c r="I45" s="55">
        <f t="shared" si="13"/>
        <v>135</v>
      </c>
      <c r="J45" s="54">
        <f t="shared" si="13"/>
        <v>0</v>
      </c>
      <c r="K45" s="54">
        <f t="shared" si="13"/>
        <v>45</v>
      </c>
      <c r="L45" s="52">
        <v>0</v>
      </c>
      <c r="M45" s="53">
        <v>0</v>
      </c>
      <c r="N45" s="54">
        <v>0</v>
      </c>
      <c r="O45" s="52">
        <v>42</v>
      </c>
      <c r="P45" s="53">
        <v>0</v>
      </c>
      <c r="Q45" s="54">
        <f>O45/3</f>
        <v>14</v>
      </c>
      <c r="R45" s="52">
        <v>93</v>
      </c>
      <c r="S45" s="53">
        <v>0</v>
      </c>
      <c r="T45" s="54">
        <v>31</v>
      </c>
      <c r="U45" s="46"/>
      <c r="V45" s="46">
        <f t="shared" si="66"/>
        <v>135</v>
      </c>
      <c r="W45" s="46">
        <f t="shared" si="63"/>
        <v>0</v>
      </c>
      <c r="X45" s="46">
        <f t="shared" si="52"/>
        <v>33</v>
      </c>
      <c r="Y45" s="52">
        <v>45</v>
      </c>
      <c r="Z45" s="46">
        <v>0</v>
      </c>
      <c r="AA45" s="54">
        <v>3</v>
      </c>
      <c r="AB45" s="52">
        <v>45</v>
      </c>
      <c r="AC45" s="46">
        <v>0</v>
      </c>
      <c r="AD45" s="54">
        <v>15</v>
      </c>
      <c r="AE45" s="52">
        <v>45</v>
      </c>
      <c r="AF45" s="46"/>
      <c r="AG45" s="54">
        <v>15</v>
      </c>
      <c r="AH45" s="46"/>
      <c r="AI45" s="49">
        <f t="shared" si="64"/>
        <v>2765.5</v>
      </c>
      <c r="AJ45" s="46"/>
      <c r="AK45" s="46">
        <f t="shared" si="11"/>
        <v>14</v>
      </c>
      <c r="AL45" s="52">
        <v>2732.5</v>
      </c>
      <c r="AM45" s="46"/>
      <c r="AN45" s="54">
        <v>3</v>
      </c>
      <c r="AO45" s="52"/>
      <c r="AP45" s="46"/>
      <c r="AQ45" s="54"/>
      <c r="AR45" s="52">
        <v>33</v>
      </c>
      <c r="AS45" s="46"/>
      <c r="AT45" s="54">
        <v>11</v>
      </c>
      <c r="AU45" s="46"/>
      <c r="AV45" s="55">
        <f t="shared" si="65"/>
        <v>9966.5</v>
      </c>
      <c r="AW45" s="53">
        <f t="shared" si="65"/>
        <v>0</v>
      </c>
      <c r="AX45" s="53">
        <f t="shared" si="12"/>
        <v>59</v>
      </c>
      <c r="AY45" s="52">
        <v>87</v>
      </c>
      <c r="AZ45" s="53"/>
      <c r="BA45" s="54">
        <v>29</v>
      </c>
      <c r="BB45" s="52">
        <v>9789.5</v>
      </c>
      <c r="BC45" s="67"/>
      <c r="BD45" s="54">
        <v>0</v>
      </c>
      <c r="BE45" s="52">
        <v>90</v>
      </c>
      <c r="BF45" s="53"/>
      <c r="BG45" s="54">
        <v>30</v>
      </c>
      <c r="BH45" s="47"/>
    </row>
    <row r="46" spans="2:60" s="31" customFormat="1" ht="60.75" thickBot="1" x14ac:dyDescent="0.3">
      <c r="B46" s="42"/>
      <c r="C46" s="50" t="s">
        <v>103</v>
      </c>
      <c r="D46" s="44">
        <v>120000</v>
      </c>
      <c r="E46" s="52">
        <f t="shared" si="33"/>
        <v>113663.44</v>
      </c>
      <c r="F46" s="53">
        <f t="shared" si="33"/>
        <v>0</v>
      </c>
      <c r="G46" s="54">
        <f t="shared" si="33"/>
        <v>0</v>
      </c>
      <c r="H46" s="56"/>
      <c r="I46" s="55">
        <f t="shared" si="13"/>
        <v>9000</v>
      </c>
      <c r="J46" s="54">
        <f t="shared" si="13"/>
        <v>0</v>
      </c>
      <c r="K46" s="54">
        <f t="shared" si="13"/>
        <v>0</v>
      </c>
      <c r="L46" s="52">
        <v>0</v>
      </c>
      <c r="M46" s="53">
        <v>0</v>
      </c>
      <c r="N46" s="54">
        <v>0</v>
      </c>
      <c r="O46" s="52">
        <v>3000</v>
      </c>
      <c r="P46" s="53">
        <v>0</v>
      </c>
      <c r="Q46" s="54">
        <v>0</v>
      </c>
      <c r="R46" s="52">
        <v>6000</v>
      </c>
      <c r="S46" s="53">
        <v>0</v>
      </c>
      <c r="T46" s="54">
        <v>0</v>
      </c>
      <c r="U46" s="46"/>
      <c r="V46" s="46">
        <f t="shared" si="66"/>
        <v>9000</v>
      </c>
      <c r="W46" s="46">
        <f t="shared" si="63"/>
        <v>0</v>
      </c>
      <c r="X46" s="46">
        <f t="shared" si="52"/>
        <v>0</v>
      </c>
      <c r="Y46" s="52">
        <v>3000</v>
      </c>
      <c r="Z46" s="46">
        <v>0</v>
      </c>
      <c r="AA46" s="47">
        <v>0</v>
      </c>
      <c r="AB46" s="52">
        <v>3000</v>
      </c>
      <c r="AC46" s="46">
        <v>0</v>
      </c>
      <c r="AD46" s="47">
        <v>0</v>
      </c>
      <c r="AE46" s="52">
        <v>3000</v>
      </c>
      <c r="AF46" s="46"/>
      <c r="AG46" s="47">
        <v>0</v>
      </c>
      <c r="AH46" s="46"/>
      <c r="AI46" s="49">
        <f t="shared" si="64"/>
        <v>44400</v>
      </c>
      <c r="AJ46" s="46"/>
      <c r="AK46" s="46">
        <f t="shared" si="11"/>
        <v>0</v>
      </c>
      <c r="AL46" s="52">
        <v>3000</v>
      </c>
      <c r="AM46" s="46"/>
      <c r="AN46" s="47"/>
      <c r="AO46" s="52">
        <v>10900</v>
      </c>
      <c r="AP46" s="46"/>
      <c r="AQ46" s="47">
        <v>0</v>
      </c>
      <c r="AR46" s="52">
        <v>30500</v>
      </c>
      <c r="AS46" s="46"/>
      <c r="AT46" s="47"/>
      <c r="AU46" s="46"/>
      <c r="AV46" s="55">
        <f t="shared" si="65"/>
        <v>51263.44</v>
      </c>
      <c r="AW46" s="53">
        <f t="shared" si="65"/>
        <v>0</v>
      </c>
      <c r="AX46" s="53">
        <f t="shared" si="12"/>
        <v>0</v>
      </c>
      <c r="AY46" s="52">
        <v>3000</v>
      </c>
      <c r="AZ46" s="53"/>
      <c r="BA46" s="54">
        <v>0</v>
      </c>
      <c r="BB46" s="52">
        <v>6763.4400000000005</v>
      </c>
      <c r="BC46" s="67"/>
      <c r="BD46" s="54"/>
      <c r="BE46" s="52">
        <v>41500</v>
      </c>
      <c r="BF46" s="53"/>
      <c r="BG46" s="54"/>
      <c r="BH46" s="47"/>
    </row>
    <row r="47" spans="2:60" ht="37.5" customHeight="1" thickBot="1" x14ac:dyDescent="0.3">
      <c r="B47" s="38" t="s">
        <v>104</v>
      </c>
      <c r="C47" s="38" t="s">
        <v>77</v>
      </c>
      <c r="D47" s="39">
        <f>SUM(D48:D50)</f>
        <v>1800000</v>
      </c>
      <c r="E47" s="39">
        <f t="shared" si="33"/>
        <v>1469476</v>
      </c>
      <c r="F47" s="40">
        <f t="shared" si="33"/>
        <v>0</v>
      </c>
      <c r="G47" s="40">
        <f t="shared" si="33"/>
        <v>70554.647058823524</v>
      </c>
      <c r="H47" s="40"/>
      <c r="I47" s="39">
        <f t="shared" si="13"/>
        <v>355505</v>
      </c>
      <c r="J47" s="40">
        <f t="shared" si="13"/>
        <v>0</v>
      </c>
      <c r="K47" s="40">
        <f t="shared" si="13"/>
        <v>19317</v>
      </c>
      <c r="L47" s="39">
        <f>SUM(L48:L50)</f>
        <v>29200</v>
      </c>
      <c r="M47" s="40">
        <f t="shared" ref="M47:T47" si="67">SUM(M48:M50)</f>
        <v>0</v>
      </c>
      <c r="N47" s="40">
        <f t="shared" si="67"/>
        <v>1460</v>
      </c>
      <c r="O47" s="39">
        <f t="shared" si="67"/>
        <v>155863</v>
      </c>
      <c r="P47" s="40">
        <f t="shared" si="67"/>
        <v>0</v>
      </c>
      <c r="Q47" s="40">
        <f t="shared" si="67"/>
        <v>8471</v>
      </c>
      <c r="R47" s="39">
        <f t="shared" si="67"/>
        <v>170442</v>
      </c>
      <c r="S47" s="41">
        <f t="shared" si="67"/>
        <v>0</v>
      </c>
      <c r="T47" s="41">
        <f t="shared" si="67"/>
        <v>9386</v>
      </c>
      <c r="U47" s="40"/>
      <c r="V47" s="40">
        <f>Y47+AB47+AE47</f>
        <v>398720</v>
      </c>
      <c r="W47" s="40"/>
      <c r="X47" s="40">
        <f t="shared" si="52"/>
        <v>22385</v>
      </c>
      <c r="Y47" s="39">
        <f>SUM(Y48:Y50)</f>
        <v>132958</v>
      </c>
      <c r="Z47" s="40">
        <f t="shared" ref="Z47:AA47" si="68">SUM(Z48:Z50)</f>
        <v>0</v>
      </c>
      <c r="AA47" s="40">
        <f t="shared" si="68"/>
        <v>7474</v>
      </c>
      <c r="AB47" s="39">
        <f>SUM(AB48:AB50)</f>
        <v>130243</v>
      </c>
      <c r="AC47" s="40">
        <f t="shared" ref="AC47:AG47" si="69">SUM(AC48:AC50)</f>
        <v>0</v>
      </c>
      <c r="AD47" s="40">
        <f t="shared" si="69"/>
        <v>7579</v>
      </c>
      <c r="AE47" s="39">
        <f t="shared" si="69"/>
        <v>135519</v>
      </c>
      <c r="AF47" s="40">
        <f t="shared" si="69"/>
        <v>0</v>
      </c>
      <c r="AG47" s="40">
        <f t="shared" si="69"/>
        <v>7332</v>
      </c>
      <c r="AH47" s="40"/>
      <c r="AI47" s="39">
        <f t="shared" si="15"/>
        <v>288158</v>
      </c>
      <c r="AJ47" s="40">
        <f t="shared" ref="AJ47" si="70">Z47+AC47+AF47</f>
        <v>0</v>
      </c>
      <c r="AK47" s="40">
        <f t="shared" si="11"/>
        <v>10710.64705882353</v>
      </c>
      <c r="AL47" s="39">
        <f t="shared" ref="AL47:AT47" si="71">SUM(AL48:AL50)</f>
        <v>139616</v>
      </c>
      <c r="AM47" s="40">
        <f t="shared" si="71"/>
        <v>0</v>
      </c>
      <c r="AN47" s="40">
        <f t="shared" si="71"/>
        <v>6406</v>
      </c>
      <c r="AO47" s="39">
        <f t="shared" si="71"/>
        <v>54914</v>
      </c>
      <c r="AP47" s="40">
        <f t="shared" si="71"/>
        <v>0</v>
      </c>
      <c r="AQ47" s="40">
        <f t="shared" si="71"/>
        <v>2127</v>
      </c>
      <c r="AR47" s="39">
        <f t="shared" si="71"/>
        <v>93628</v>
      </c>
      <c r="AS47" s="40">
        <f t="shared" si="71"/>
        <v>0</v>
      </c>
      <c r="AT47" s="40">
        <f t="shared" si="71"/>
        <v>2177.6470588235293</v>
      </c>
      <c r="AU47" s="40"/>
      <c r="AV47" s="40">
        <f t="shared" si="65"/>
        <v>427093</v>
      </c>
      <c r="AW47" s="40">
        <f t="shared" ref="AW47" si="72">AM47+AP47+AS47</f>
        <v>0</v>
      </c>
      <c r="AX47" s="40">
        <f t="shared" si="12"/>
        <v>18142</v>
      </c>
      <c r="AY47" s="39">
        <f>SUM(AY48:AY50)</f>
        <v>132685</v>
      </c>
      <c r="AZ47" s="40">
        <f t="shared" ref="AZ47:BG47" si="73">SUM(AZ48:AZ50)</f>
        <v>0</v>
      </c>
      <c r="BA47" s="40">
        <f t="shared" si="73"/>
        <v>5969</v>
      </c>
      <c r="BB47" s="39">
        <f t="shared" si="73"/>
        <v>140793</v>
      </c>
      <c r="BC47" s="40">
        <f t="shared" si="73"/>
        <v>0</v>
      </c>
      <c r="BD47" s="40">
        <f t="shared" si="73"/>
        <v>7947</v>
      </c>
      <c r="BE47" s="39">
        <f t="shared" si="73"/>
        <v>153615</v>
      </c>
      <c r="BF47" s="40">
        <f t="shared" si="73"/>
        <v>0</v>
      </c>
      <c r="BG47" s="40">
        <f t="shared" si="73"/>
        <v>4226</v>
      </c>
      <c r="BH47" s="41"/>
    </row>
    <row r="48" spans="2:60" s="31" customFormat="1" ht="30" x14ac:dyDescent="0.25">
      <c r="B48" s="42"/>
      <c r="C48" s="50" t="s">
        <v>105</v>
      </c>
      <c r="D48" s="44">
        <v>1575000</v>
      </c>
      <c r="E48" s="52">
        <f t="shared" si="33"/>
        <v>1265767</v>
      </c>
      <c r="F48" s="53">
        <f t="shared" si="33"/>
        <v>0</v>
      </c>
      <c r="G48" s="54">
        <f t="shared" si="33"/>
        <v>70554.647058823524</v>
      </c>
      <c r="H48" s="56"/>
      <c r="I48" s="55">
        <f t="shared" si="13"/>
        <v>353545</v>
      </c>
      <c r="J48" s="54">
        <f t="shared" si="13"/>
        <v>0</v>
      </c>
      <c r="K48" s="54">
        <f t="shared" si="13"/>
        <v>19317</v>
      </c>
      <c r="L48" s="52">
        <v>29200</v>
      </c>
      <c r="M48" s="53">
        <v>0</v>
      </c>
      <c r="N48" s="54">
        <f>L48/20</f>
        <v>1460</v>
      </c>
      <c r="O48" s="52">
        <v>155863</v>
      </c>
      <c r="P48" s="53">
        <v>0</v>
      </c>
      <c r="Q48" s="54">
        <v>8471</v>
      </c>
      <c r="R48" s="52">
        <v>168482</v>
      </c>
      <c r="S48" s="53">
        <v>0</v>
      </c>
      <c r="T48" s="54">
        <v>9386</v>
      </c>
      <c r="U48" s="46"/>
      <c r="V48" s="46">
        <f>Y48+AB48+AE48</f>
        <v>380545</v>
      </c>
      <c r="W48" s="46">
        <f t="shared" ref="W48:W51" si="74">Z48+AC48+AF48</f>
        <v>0</v>
      </c>
      <c r="X48" s="46">
        <f t="shared" si="52"/>
        <v>22385</v>
      </c>
      <c r="Y48" s="56">
        <v>127058</v>
      </c>
      <c r="Z48" s="46">
        <v>0</v>
      </c>
      <c r="AA48" s="54">
        <v>7474</v>
      </c>
      <c r="AB48" s="56">
        <v>128843</v>
      </c>
      <c r="AC48" s="46">
        <v>0</v>
      </c>
      <c r="AD48" s="54">
        <v>7579</v>
      </c>
      <c r="AE48" s="56">
        <v>124644</v>
      </c>
      <c r="AF48" s="46"/>
      <c r="AG48" s="54">
        <v>7332</v>
      </c>
      <c r="AH48" s="46"/>
      <c r="AI48" s="49">
        <f t="shared" si="15"/>
        <v>203925</v>
      </c>
      <c r="AJ48" s="46"/>
      <c r="AK48" s="46">
        <f t="shared" si="11"/>
        <v>10710.64705882353</v>
      </c>
      <c r="AL48" s="52">
        <v>118491</v>
      </c>
      <c r="AM48" s="46"/>
      <c r="AN48" s="54">
        <v>6406</v>
      </c>
      <c r="AO48" s="52">
        <v>48414</v>
      </c>
      <c r="AP48" s="46"/>
      <c r="AQ48" s="54">
        <v>2127</v>
      </c>
      <c r="AR48" s="52">
        <v>37020</v>
      </c>
      <c r="AS48" s="46"/>
      <c r="AT48" s="54">
        <v>2177.6470588235293</v>
      </c>
      <c r="AU48" s="46"/>
      <c r="AV48" s="55">
        <f t="shared" si="65"/>
        <v>327752</v>
      </c>
      <c r="AW48" s="53"/>
      <c r="AX48" s="53">
        <f t="shared" si="12"/>
        <v>18142</v>
      </c>
      <c r="AY48" s="52">
        <v>120818</v>
      </c>
      <c r="AZ48" s="53"/>
      <c r="BA48" s="54">
        <v>5969</v>
      </c>
      <c r="BB48" s="52">
        <v>135093</v>
      </c>
      <c r="BC48" s="53"/>
      <c r="BD48" s="54">
        <v>7947</v>
      </c>
      <c r="BE48" s="52">
        <v>71841</v>
      </c>
      <c r="BF48" s="53"/>
      <c r="BG48" s="54">
        <v>4226</v>
      </c>
      <c r="BH48" s="47"/>
    </row>
    <row r="49" spans="2:62" s="31" customFormat="1" ht="60" x14ac:dyDescent="0.25">
      <c r="B49" s="42"/>
      <c r="C49" s="50" t="s">
        <v>106</v>
      </c>
      <c r="D49" s="44">
        <v>170000</v>
      </c>
      <c r="E49" s="52">
        <f t="shared" si="33"/>
        <v>151284</v>
      </c>
      <c r="F49" s="53">
        <f t="shared" si="33"/>
        <v>0</v>
      </c>
      <c r="G49" s="54">
        <f t="shared" si="33"/>
        <v>0</v>
      </c>
      <c r="H49" s="56"/>
      <c r="I49" s="55">
        <f t="shared" si="13"/>
        <v>1960</v>
      </c>
      <c r="J49" s="54">
        <f t="shared" si="13"/>
        <v>0</v>
      </c>
      <c r="K49" s="54">
        <f t="shared" si="13"/>
        <v>0</v>
      </c>
      <c r="L49" s="52">
        <v>0</v>
      </c>
      <c r="M49" s="53">
        <v>0</v>
      </c>
      <c r="N49" s="54">
        <v>0</v>
      </c>
      <c r="O49" s="52">
        <v>0</v>
      </c>
      <c r="P49" s="53">
        <v>0</v>
      </c>
      <c r="Q49" s="54">
        <v>0</v>
      </c>
      <c r="R49" s="52">
        <v>1960</v>
      </c>
      <c r="S49" s="53">
        <v>0</v>
      </c>
      <c r="T49" s="54">
        <v>0</v>
      </c>
      <c r="U49" s="46"/>
      <c r="V49" s="46">
        <f>Y49+AB49+AE49</f>
        <v>4200</v>
      </c>
      <c r="W49" s="46">
        <f t="shared" si="74"/>
        <v>0</v>
      </c>
      <c r="X49" s="46">
        <f t="shared" si="52"/>
        <v>0</v>
      </c>
      <c r="Y49" s="56">
        <v>1400</v>
      </c>
      <c r="Z49" s="46">
        <v>0</v>
      </c>
      <c r="AA49" s="47">
        <v>0</v>
      </c>
      <c r="AB49" s="56">
        <v>1400</v>
      </c>
      <c r="AC49" s="46">
        <v>0</v>
      </c>
      <c r="AD49" s="47">
        <v>0</v>
      </c>
      <c r="AE49" s="56">
        <v>1400</v>
      </c>
      <c r="AF49" s="46"/>
      <c r="AG49" s="47">
        <v>0</v>
      </c>
      <c r="AH49" s="46"/>
      <c r="AI49" s="49">
        <f t="shared" si="15"/>
        <v>63783</v>
      </c>
      <c r="AJ49" s="46"/>
      <c r="AK49" s="46">
        <f t="shared" si="11"/>
        <v>0</v>
      </c>
      <c r="AL49" s="52">
        <v>4900</v>
      </c>
      <c r="AM49" s="46"/>
      <c r="AN49" s="47"/>
      <c r="AO49" s="52">
        <v>2275</v>
      </c>
      <c r="AP49" s="46"/>
      <c r="AQ49" s="47"/>
      <c r="AR49" s="52">
        <v>56608</v>
      </c>
      <c r="AS49" s="46"/>
      <c r="AT49" s="47"/>
      <c r="AU49" s="46"/>
      <c r="AV49" s="55">
        <f t="shared" si="65"/>
        <v>81341</v>
      </c>
      <c r="AW49" s="53"/>
      <c r="AX49" s="53">
        <f t="shared" si="12"/>
        <v>0</v>
      </c>
      <c r="AY49" s="52">
        <v>4642</v>
      </c>
      <c r="AZ49" s="53"/>
      <c r="BA49" s="54">
        <v>0</v>
      </c>
      <c r="BB49" s="56">
        <v>2275</v>
      </c>
      <c r="BC49" s="53"/>
      <c r="BD49" s="54"/>
      <c r="BE49" s="52">
        <v>74424</v>
      </c>
      <c r="BF49" s="53"/>
      <c r="BG49" s="54"/>
      <c r="BH49" s="47"/>
    </row>
    <row r="50" spans="2:62" s="31" customFormat="1" ht="90.75" thickBot="1" x14ac:dyDescent="0.3">
      <c r="B50" s="42"/>
      <c r="C50" s="71" t="s">
        <v>107</v>
      </c>
      <c r="D50" s="44">
        <v>55000</v>
      </c>
      <c r="E50" s="52">
        <f t="shared" si="33"/>
        <v>52425</v>
      </c>
      <c r="F50" s="53">
        <f t="shared" si="33"/>
        <v>0</v>
      </c>
      <c r="G50" s="54">
        <f t="shared" si="33"/>
        <v>0</v>
      </c>
      <c r="H50" s="56"/>
      <c r="I50" s="55">
        <f t="shared" si="13"/>
        <v>0</v>
      </c>
      <c r="J50" s="54">
        <f t="shared" si="13"/>
        <v>0</v>
      </c>
      <c r="K50" s="54">
        <f t="shared" si="13"/>
        <v>0</v>
      </c>
      <c r="L50" s="52">
        <v>0</v>
      </c>
      <c r="M50" s="53">
        <v>0</v>
      </c>
      <c r="N50" s="54">
        <v>0</v>
      </c>
      <c r="O50" s="52">
        <v>0</v>
      </c>
      <c r="P50" s="53">
        <v>0</v>
      </c>
      <c r="Q50" s="54">
        <v>0</v>
      </c>
      <c r="R50" s="52">
        <v>0</v>
      </c>
      <c r="S50" s="53">
        <v>0</v>
      </c>
      <c r="T50" s="54">
        <v>0</v>
      </c>
      <c r="U50" s="46"/>
      <c r="V50" s="46">
        <f>Y50+AB50+AE50</f>
        <v>13975</v>
      </c>
      <c r="W50" s="46">
        <f t="shared" si="74"/>
        <v>0</v>
      </c>
      <c r="X50" s="46">
        <f t="shared" si="52"/>
        <v>0</v>
      </c>
      <c r="Y50" s="56">
        <v>4500</v>
      </c>
      <c r="Z50" s="46">
        <v>0</v>
      </c>
      <c r="AA50" s="47">
        <v>0</v>
      </c>
      <c r="AB50" s="56">
        <v>0</v>
      </c>
      <c r="AC50" s="46">
        <v>0</v>
      </c>
      <c r="AD50" s="47">
        <v>0</v>
      </c>
      <c r="AE50" s="56">
        <v>9475</v>
      </c>
      <c r="AF50" s="46"/>
      <c r="AG50" s="47">
        <v>0</v>
      </c>
      <c r="AH50" s="46"/>
      <c r="AI50" s="49">
        <f t="shared" si="15"/>
        <v>20450</v>
      </c>
      <c r="AJ50" s="46"/>
      <c r="AK50" s="46">
        <f t="shared" si="11"/>
        <v>0</v>
      </c>
      <c r="AL50" s="52">
        <v>16225</v>
      </c>
      <c r="AM50" s="46"/>
      <c r="AN50" s="47"/>
      <c r="AO50" s="52">
        <v>4225</v>
      </c>
      <c r="AP50" s="46"/>
      <c r="AQ50" s="47"/>
      <c r="AR50" s="52">
        <v>0</v>
      </c>
      <c r="AS50" s="46"/>
      <c r="AT50" s="47"/>
      <c r="AU50" s="46"/>
      <c r="AV50" s="55">
        <f t="shared" si="65"/>
        <v>18000</v>
      </c>
      <c r="AW50" s="53"/>
      <c r="AX50" s="53">
        <f t="shared" si="12"/>
        <v>0</v>
      </c>
      <c r="AY50" s="52">
        <v>7225</v>
      </c>
      <c r="AZ50" s="53"/>
      <c r="BA50" s="54">
        <v>0</v>
      </c>
      <c r="BB50" s="56">
        <v>3425</v>
      </c>
      <c r="BC50" s="53"/>
      <c r="BD50" s="54"/>
      <c r="BE50" s="52">
        <v>7350</v>
      </c>
      <c r="BF50" s="53"/>
      <c r="BG50" s="54"/>
      <c r="BH50" s="47"/>
    </row>
    <row r="51" spans="2:62" ht="37.5" customHeight="1" thickBot="1" x14ac:dyDescent="0.3">
      <c r="B51" s="38" t="s">
        <v>108</v>
      </c>
      <c r="C51" s="38" t="s">
        <v>78</v>
      </c>
      <c r="D51" s="39">
        <f>D52+D53</f>
        <v>260000</v>
      </c>
      <c r="E51" s="39">
        <f>L51+O51+R51+Y51+AB51+AE51+AL51+AO51+AR51+AY51+BB51+BE51</f>
        <v>226539.16999999998</v>
      </c>
      <c r="F51" s="40">
        <f t="shared" si="33"/>
        <v>0</v>
      </c>
      <c r="G51" s="40">
        <f t="shared" si="33"/>
        <v>0</v>
      </c>
      <c r="H51" s="40"/>
      <c r="I51" s="39">
        <f>L51+O51+R51</f>
        <v>56600.009999999995</v>
      </c>
      <c r="J51" s="40">
        <f>M51+P51+S51</f>
        <v>0</v>
      </c>
      <c r="K51" s="40">
        <f>N51+Q51+T51</f>
        <v>0</v>
      </c>
      <c r="L51" s="39">
        <f>L52+L53</f>
        <v>19266.669999999998</v>
      </c>
      <c r="M51" s="40">
        <f t="shared" ref="M51:T51" si="75">M52+M53</f>
        <v>0</v>
      </c>
      <c r="N51" s="40">
        <f t="shared" si="75"/>
        <v>0</v>
      </c>
      <c r="O51" s="39">
        <f>O52+O53</f>
        <v>5100</v>
      </c>
      <c r="P51" s="40">
        <f>P52+P53</f>
        <v>0</v>
      </c>
      <c r="Q51" s="40">
        <f t="shared" si="75"/>
        <v>0</v>
      </c>
      <c r="R51" s="39">
        <f t="shared" si="75"/>
        <v>32233.34</v>
      </c>
      <c r="S51" s="41">
        <f t="shared" si="75"/>
        <v>0</v>
      </c>
      <c r="T51" s="41">
        <f t="shared" si="75"/>
        <v>0</v>
      </c>
      <c r="U51" s="40"/>
      <c r="V51" s="40">
        <f>Y51+AB51+AE51</f>
        <v>52400.009999999995</v>
      </c>
      <c r="W51" s="40">
        <f t="shared" si="74"/>
        <v>0</v>
      </c>
      <c r="X51" s="40">
        <f t="shared" si="52"/>
        <v>0</v>
      </c>
      <c r="Y51" s="39">
        <f>SUM(Y52:Y53)</f>
        <v>18066.669999999998</v>
      </c>
      <c r="Z51" s="39">
        <f t="shared" ref="Z51:AG51" si="76">SUM(Z52:Z53)</f>
        <v>0</v>
      </c>
      <c r="AA51" s="39">
        <f t="shared" si="76"/>
        <v>0</v>
      </c>
      <c r="AB51" s="39">
        <f t="shared" si="76"/>
        <v>17166.669999999998</v>
      </c>
      <c r="AC51" s="39">
        <f t="shared" si="76"/>
        <v>0</v>
      </c>
      <c r="AD51" s="39">
        <f t="shared" si="76"/>
        <v>0</v>
      </c>
      <c r="AE51" s="39">
        <f t="shared" si="76"/>
        <v>17166.669999999998</v>
      </c>
      <c r="AF51" s="39">
        <f t="shared" si="76"/>
        <v>0</v>
      </c>
      <c r="AG51" s="39">
        <f t="shared" si="76"/>
        <v>0</v>
      </c>
      <c r="AH51" s="40"/>
      <c r="AI51" s="39">
        <f>AI52+AI53</f>
        <v>54500.01</v>
      </c>
      <c r="AJ51" s="40"/>
      <c r="AK51" s="40">
        <f t="shared" si="11"/>
        <v>0</v>
      </c>
      <c r="AL51" s="39">
        <f>SUM(AL52:AL53)</f>
        <v>18166.669999999998</v>
      </c>
      <c r="AM51" s="39">
        <f t="shared" ref="AM51:AT51" si="77">SUM(AM52:AM53)</f>
        <v>0</v>
      </c>
      <c r="AN51" s="39">
        <f t="shared" si="77"/>
        <v>0</v>
      </c>
      <c r="AO51" s="39">
        <f t="shared" si="77"/>
        <v>4000</v>
      </c>
      <c r="AP51" s="39">
        <f t="shared" si="77"/>
        <v>0</v>
      </c>
      <c r="AQ51" s="39">
        <f t="shared" si="77"/>
        <v>0</v>
      </c>
      <c r="AR51" s="39">
        <f t="shared" si="77"/>
        <v>32333.34</v>
      </c>
      <c r="AS51" s="39">
        <f t="shared" si="77"/>
        <v>0</v>
      </c>
      <c r="AT51" s="39">
        <f t="shared" si="77"/>
        <v>0</v>
      </c>
      <c r="AU51" s="40"/>
      <c r="AV51" s="39">
        <f>AY51+BB51+BE51</f>
        <v>63039.14</v>
      </c>
      <c r="AW51" s="40"/>
      <c r="AX51" s="40">
        <f t="shared" si="12"/>
        <v>0</v>
      </c>
      <c r="AY51" s="39">
        <f>SUM(AY52:AY53)</f>
        <v>19105.8</v>
      </c>
      <c r="AZ51" s="39">
        <f t="shared" ref="AZ51:BG51" si="78">SUM(AZ52:AZ53)</f>
        <v>0</v>
      </c>
      <c r="BA51" s="39">
        <f t="shared" si="78"/>
        <v>0</v>
      </c>
      <c r="BB51" s="39">
        <f t="shared" si="78"/>
        <v>19366.669999999998</v>
      </c>
      <c r="BC51" s="39">
        <f t="shared" si="78"/>
        <v>0</v>
      </c>
      <c r="BD51" s="39">
        <f t="shared" si="78"/>
        <v>0</v>
      </c>
      <c r="BE51" s="39">
        <f t="shared" si="78"/>
        <v>24566.67</v>
      </c>
      <c r="BF51" s="39">
        <f t="shared" si="78"/>
        <v>0</v>
      </c>
      <c r="BG51" s="39">
        <f t="shared" si="78"/>
        <v>0</v>
      </c>
      <c r="BH51" s="41"/>
    </row>
    <row r="52" spans="2:62" s="87" customFormat="1" ht="45.75" thickBot="1" x14ac:dyDescent="0.3">
      <c r="B52" s="72"/>
      <c r="C52" s="73" t="s">
        <v>109</v>
      </c>
      <c r="D52" s="74">
        <v>170000</v>
      </c>
      <c r="E52" s="74">
        <f>L52+O52+R52+Y52+AB52+AE52+AL52+AO52+AR52+AY52+BB52+BE52</f>
        <v>170000.04000000004</v>
      </c>
      <c r="F52" s="75">
        <f t="shared" si="33"/>
        <v>0</v>
      </c>
      <c r="G52" s="75">
        <f t="shared" si="33"/>
        <v>0</v>
      </c>
      <c r="H52" s="76"/>
      <c r="I52" s="77">
        <f>L52+O52+R52</f>
        <v>42500.01</v>
      </c>
      <c r="J52" s="78">
        <f>M52+P52+S52</f>
        <v>0</v>
      </c>
      <c r="K52" s="78">
        <f t="shared" si="13"/>
        <v>0</v>
      </c>
      <c r="L52" s="77">
        <v>14166.67</v>
      </c>
      <c r="M52" s="79">
        <v>0</v>
      </c>
      <c r="N52" s="80">
        <v>0</v>
      </c>
      <c r="O52" s="77">
        <v>0</v>
      </c>
      <c r="P52" s="79">
        <v>0</v>
      </c>
      <c r="Q52" s="80">
        <v>0</v>
      </c>
      <c r="R52" s="77">
        <v>28333.34</v>
      </c>
      <c r="S52" s="79">
        <v>0</v>
      </c>
      <c r="T52" s="80">
        <v>0</v>
      </c>
      <c r="U52" s="81"/>
      <c r="V52" s="81"/>
      <c r="W52" s="81"/>
      <c r="X52" s="81"/>
      <c r="Y52" s="82">
        <v>14166.67</v>
      </c>
      <c r="Z52" s="79">
        <v>0</v>
      </c>
      <c r="AA52" s="80">
        <v>0</v>
      </c>
      <c r="AB52" s="82">
        <v>14166.67</v>
      </c>
      <c r="AC52" s="79">
        <v>0</v>
      </c>
      <c r="AD52" s="80">
        <v>0</v>
      </c>
      <c r="AE52" s="82">
        <v>14166.67</v>
      </c>
      <c r="AF52" s="79"/>
      <c r="AG52" s="80">
        <v>0</v>
      </c>
      <c r="AH52" s="81"/>
      <c r="AI52" s="96">
        <f>AL52+AO52+AR52</f>
        <v>42500.01</v>
      </c>
      <c r="AJ52" s="81">
        <f t="shared" ref="AJ52" si="79">AM52+AP52+AS52</f>
        <v>0</v>
      </c>
      <c r="AK52" s="81">
        <f t="shared" si="11"/>
        <v>0</v>
      </c>
      <c r="AL52" s="77">
        <v>14166.67</v>
      </c>
      <c r="AM52" s="79"/>
      <c r="AN52" s="80"/>
      <c r="AO52" s="77"/>
      <c r="AP52" s="79"/>
      <c r="AQ52" s="80"/>
      <c r="AR52" s="77">
        <v>28333.34</v>
      </c>
      <c r="AS52" s="79"/>
      <c r="AT52" s="80"/>
      <c r="AU52" s="81"/>
      <c r="AV52" s="97">
        <f t="shared" ref="AV52:AV53" si="80">AY52+BB52+BE52</f>
        <v>42500.01</v>
      </c>
      <c r="AW52" s="81"/>
      <c r="AX52" s="81">
        <f t="shared" si="12"/>
        <v>0</v>
      </c>
      <c r="AY52" s="77">
        <v>14166.67</v>
      </c>
      <c r="AZ52" s="83"/>
      <c r="BA52" s="86">
        <v>0</v>
      </c>
      <c r="BB52" s="77">
        <v>14166.67</v>
      </c>
      <c r="BC52" s="83"/>
      <c r="BD52" s="84"/>
      <c r="BE52" s="77">
        <v>14166.67</v>
      </c>
      <c r="BF52" s="85"/>
      <c r="BG52" s="86"/>
      <c r="BH52" s="86"/>
    </row>
    <row r="53" spans="2:62" s="87" customFormat="1" ht="45.75" thickBot="1" x14ac:dyDescent="0.3">
      <c r="B53" s="72"/>
      <c r="C53" s="73" t="s">
        <v>110</v>
      </c>
      <c r="D53" s="74">
        <v>90000</v>
      </c>
      <c r="E53" s="74">
        <f t="shared" ref="E53" si="81">L53+O53+R53+Y53+AB53+AE53+AL53+AO53+AR53+AY53+BB53+BE53</f>
        <v>56539.13</v>
      </c>
      <c r="F53" s="75">
        <f t="shared" si="33"/>
        <v>0</v>
      </c>
      <c r="G53" s="75">
        <f t="shared" si="33"/>
        <v>0</v>
      </c>
      <c r="H53" s="76"/>
      <c r="I53" s="77">
        <f t="shared" ref="I53:J53" si="82">L53+O53+R53</f>
        <v>14100</v>
      </c>
      <c r="J53" s="78">
        <f t="shared" si="82"/>
        <v>0</v>
      </c>
      <c r="K53" s="78">
        <f t="shared" si="13"/>
        <v>0</v>
      </c>
      <c r="L53" s="77">
        <v>5100</v>
      </c>
      <c r="M53" s="79">
        <v>0</v>
      </c>
      <c r="N53" s="80">
        <v>0</v>
      </c>
      <c r="O53" s="77">
        <v>5100</v>
      </c>
      <c r="P53" s="79">
        <v>0</v>
      </c>
      <c r="Q53" s="80">
        <v>0</v>
      </c>
      <c r="R53" s="77">
        <v>3900</v>
      </c>
      <c r="S53" s="79">
        <v>0</v>
      </c>
      <c r="T53" s="80">
        <v>0</v>
      </c>
      <c r="U53" s="81"/>
      <c r="V53" s="81"/>
      <c r="W53" s="81"/>
      <c r="X53" s="81"/>
      <c r="Y53" s="82">
        <v>3900</v>
      </c>
      <c r="Z53" s="79">
        <v>0</v>
      </c>
      <c r="AA53" s="80">
        <v>0</v>
      </c>
      <c r="AB53" s="82">
        <v>3000</v>
      </c>
      <c r="AC53" s="79">
        <v>0</v>
      </c>
      <c r="AD53" s="80">
        <v>0</v>
      </c>
      <c r="AE53" s="82">
        <v>3000</v>
      </c>
      <c r="AF53" s="79"/>
      <c r="AG53" s="80">
        <v>0</v>
      </c>
      <c r="AH53" s="81"/>
      <c r="AI53" s="96">
        <f>AL53+AO53+AR53</f>
        <v>12000</v>
      </c>
      <c r="AJ53" s="81"/>
      <c r="AK53" s="81"/>
      <c r="AL53" s="77">
        <v>4000</v>
      </c>
      <c r="AM53" s="79"/>
      <c r="AN53" s="80"/>
      <c r="AO53" s="77">
        <v>4000</v>
      </c>
      <c r="AP53" s="79"/>
      <c r="AQ53" s="80"/>
      <c r="AR53" s="77">
        <v>4000</v>
      </c>
      <c r="AS53" s="79"/>
      <c r="AT53" s="80"/>
      <c r="AU53" s="81"/>
      <c r="AV53" s="97">
        <f t="shared" si="80"/>
        <v>20539.13</v>
      </c>
      <c r="AW53" s="81"/>
      <c r="AX53" s="81">
        <f t="shared" si="12"/>
        <v>0</v>
      </c>
      <c r="AY53" s="77">
        <v>4939.13</v>
      </c>
      <c r="AZ53" s="83"/>
      <c r="BA53" s="86">
        <v>0</v>
      </c>
      <c r="BB53" s="77">
        <v>5200</v>
      </c>
      <c r="BC53" s="83"/>
      <c r="BD53" s="84"/>
      <c r="BE53" s="77">
        <v>10400</v>
      </c>
      <c r="BF53" s="85"/>
      <c r="BG53" s="86"/>
      <c r="BH53" s="86"/>
    </row>
    <row r="54" spans="2:62" ht="37.5" customHeight="1" thickBot="1" x14ac:dyDescent="0.3">
      <c r="B54" s="38" t="s">
        <v>111</v>
      </c>
      <c r="C54" s="38" t="s">
        <v>79</v>
      </c>
      <c r="D54" s="39">
        <f>D55+D56+D59+D60</f>
        <v>2483000</v>
      </c>
      <c r="E54" s="39">
        <f>L54+O54+R54+Y54+AB54+AE54+AL54+AO54+AR54+AY54+BB54+BE54</f>
        <v>2025836.9996567082</v>
      </c>
      <c r="F54" s="40">
        <f t="shared" si="33"/>
        <v>2997</v>
      </c>
      <c r="G54" s="40">
        <f t="shared" si="33"/>
        <v>74386</v>
      </c>
      <c r="H54" s="40"/>
      <c r="I54" s="39">
        <f t="shared" si="13"/>
        <v>236976.66969499999</v>
      </c>
      <c r="J54" s="40">
        <f t="shared" si="13"/>
        <v>576</v>
      </c>
      <c r="K54" s="40">
        <f t="shared" si="13"/>
        <v>0</v>
      </c>
      <c r="L54" s="39">
        <f>L55+L56+L59+L60</f>
        <v>57757.34</v>
      </c>
      <c r="M54" s="40">
        <f t="shared" ref="M54:T54" si="83">M55+M56+M59+M60</f>
        <v>0</v>
      </c>
      <c r="N54" s="40">
        <f t="shared" si="83"/>
        <v>0</v>
      </c>
      <c r="O54" s="39">
        <f t="shared" si="83"/>
        <v>61965.699695000003</v>
      </c>
      <c r="P54" s="40">
        <f t="shared" si="83"/>
        <v>0</v>
      </c>
      <c r="Q54" s="40">
        <f t="shared" si="83"/>
        <v>0</v>
      </c>
      <c r="R54" s="39">
        <f t="shared" si="83"/>
        <v>117253.63</v>
      </c>
      <c r="S54" s="41">
        <f t="shared" si="83"/>
        <v>576</v>
      </c>
      <c r="T54" s="41">
        <f t="shared" si="83"/>
        <v>0</v>
      </c>
      <c r="U54" s="40">
        <f>X54+AA54+AD54</f>
        <v>33046</v>
      </c>
      <c r="V54" s="40">
        <f>Y54+AB54+AE54</f>
        <v>605163.46996170818</v>
      </c>
      <c r="W54" s="40">
        <f t="shared" ref="W54:AJ54" si="84">W55+W56+W59+W60</f>
        <v>0</v>
      </c>
      <c r="X54" s="40">
        <f t="shared" ref="X54:X77" si="85">AA54+AD54+AG54</f>
        <v>33046</v>
      </c>
      <c r="Y54" s="39">
        <f>Y55+Y56+Y59+Y60</f>
        <v>89611.34</v>
      </c>
      <c r="Z54" s="40">
        <f t="shared" si="84"/>
        <v>272</v>
      </c>
      <c r="AA54" s="40">
        <f t="shared" si="84"/>
        <v>0</v>
      </c>
      <c r="AB54" s="39">
        <f t="shared" si="84"/>
        <v>90520.44</v>
      </c>
      <c r="AC54" s="40">
        <f t="shared" si="84"/>
        <v>275</v>
      </c>
      <c r="AD54" s="40">
        <f t="shared" si="84"/>
        <v>0</v>
      </c>
      <c r="AE54" s="39">
        <f t="shared" si="84"/>
        <v>425031.68996170815</v>
      </c>
      <c r="AF54" s="40">
        <f t="shared" si="84"/>
        <v>271</v>
      </c>
      <c r="AG54" s="40">
        <f t="shared" si="84"/>
        <v>33046</v>
      </c>
      <c r="AH54" s="39">
        <f t="shared" si="84"/>
        <v>0</v>
      </c>
      <c r="AI54" s="39">
        <f t="shared" si="15"/>
        <v>283096.34000000003</v>
      </c>
      <c r="AJ54" s="40">
        <f t="shared" si="84"/>
        <v>0</v>
      </c>
      <c r="AK54" s="40">
        <f t="shared" si="11"/>
        <v>41340</v>
      </c>
      <c r="AL54" s="39">
        <f>AL55+AL56+AL59+AL60</f>
        <v>84591.25</v>
      </c>
      <c r="AM54" s="40">
        <f t="shared" ref="AM54:AT54" si="86">AM55+AM56+AM59+AM60</f>
        <v>274</v>
      </c>
      <c r="AN54" s="40">
        <f t="shared" si="86"/>
        <v>0</v>
      </c>
      <c r="AO54" s="39">
        <f t="shared" si="86"/>
        <v>88207.64</v>
      </c>
      <c r="AP54" s="40">
        <f t="shared" si="86"/>
        <v>264</v>
      </c>
      <c r="AQ54" s="40">
        <f t="shared" si="86"/>
        <v>41340</v>
      </c>
      <c r="AR54" s="39">
        <f t="shared" si="86"/>
        <v>110297.45000000001</v>
      </c>
      <c r="AS54" s="40">
        <f t="shared" si="86"/>
        <v>257</v>
      </c>
      <c r="AT54" s="40">
        <f t="shared" si="86"/>
        <v>0</v>
      </c>
      <c r="AU54" s="40"/>
      <c r="AV54" s="39">
        <f t="shared" si="65"/>
        <v>900600.52</v>
      </c>
      <c r="AW54" s="40"/>
      <c r="AX54" s="40">
        <f t="shared" si="12"/>
        <v>0</v>
      </c>
      <c r="AY54" s="39">
        <f>AY55+AY56+AY59+AY60</f>
        <v>90616.31</v>
      </c>
      <c r="AZ54" s="40">
        <f t="shared" ref="AZ54:BH54" si="87">AZ55+AZ56+AZ59+AZ60</f>
        <v>253</v>
      </c>
      <c r="BA54" s="40">
        <f t="shared" si="87"/>
        <v>0</v>
      </c>
      <c r="BB54" s="39">
        <f>BB55+BB56+BB59+BB60</f>
        <v>90203.42</v>
      </c>
      <c r="BC54" s="40">
        <f t="shared" si="87"/>
        <v>256</v>
      </c>
      <c r="BD54" s="40">
        <f t="shared" si="87"/>
        <v>0</v>
      </c>
      <c r="BE54" s="39">
        <f>BE55+BE56+BE59+BE60</f>
        <v>719780.79</v>
      </c>
      <c r="BF54" s="40">
        <f t="shared" si="87"/>
        <v>299</v>
      </c>
      <c r="BG54" s="40">
        <f t="shared" si="87"/>
        <v>0</v>
      </c>
      <c r="BH54" s="41">
        <f t="shared" si="87"/>
        <v>0</v>
      </c>
    </row>
    <row r="55" spans="2:62" s="31" customFormat="1" ht="30" x14ac:dyDescent="0.25">
      <c r="B55" s="88"/>
      <c r="C55" s="89" t="s">
        <v>112</v>
      </c>
      <c r="D55" s="44">
        <v>37800</v>
      </c>
      <c r="E55" s="52">
        <f t="shared" si="33"/>
        <v>37800</v>
      </c>
      <c r="F55" s="53">
        <f t="shared" si="33"/>
        <v>0</v>
      </c>
      <c r="G55" s="54">
        <f t="shared" si="33"/>
        <v>0</v>
      </c>
      <c r="H55" s="56"/>
      <c r="I55" s="55">
        <f t="shared" si="13"/>
        <v>9450</v>
      </c>
      <c r="J55" s="54">
        <f t="shared" si="13"/>
        <v>0</v>
      </c>
      <c r="K55" s="54">
        <f t="shared" si="13"/>
        <v>0</v>
      </c>
      <c r="L55" s="52">
        <v>3150</v>
      </c>
      <c r="M55" s="53">
        <f t="shared" ref="M55:R59" si="88">M56+M57</f>
        <v>0</v>
      </c>
      <c r="N55" s="54">
        <f t="shared" si="88"/>
        <v>0</v>
      </c>
      <c r="O55" s="52">
        <v>3150</v>
      </c>
      <c r="P55" s="46"/>
      <c r="Q55" s="47"/>
      <c r="R55" s="52">
        <v>3150</v>
      </c>
      <c r="S55" s="53">
        <v>0</v>
      </c>
      <c r="T55" s="54">
        <v>0</v>
      </c>
      <c r="U55" s="46"/>
      <c r="V55" s="46">
        <f>Y55+AB55+AE55</f>
        <v>9450</v>
      </c>
      <c r="W55" s="46"/>
      <c r="X55" s="46">
        <f t="shared" si="85"/>
        <v>0</v>
      </c>
      <c r="Y55" s="56">
        <v>3150</v>
      </c>
      <c r="Z55" s="46">
        <v>0</v>
      </c>
      <c r="AA55" s="47">
        <v>0</v>
      </c>
      <c r="AB55" s="56">
        <v>3150</v>
      </c>
      <c r="AC55" s="46">
        <v>0</v>
      </c>
      <c r="AD55" s="47">
        <v>0</v>
      </c>
      <c r="AE55" s="56">
        <v>3150</v>
      </c>
      <c r="AF55" s="46"/>
      <c r="AG55" s="54">
        <v>0</v>
      </c>
      <c r="AH55" s="49"/>
      <c r="AI55" s="49">
        <f>AL55+AO55+AR55</f>
        <v>9450</v>
      </c>
      <c r="AJ55" s="46"/>
      <c r="AK55" s="53">
        <f t="shared" si="11"/>
        <v>0</v>
      </c>
      <c r="AL55" s="52">
        <v>3150</v>
      </c>
      <c r="AM55" s="53">
        <v>0</v>
      </c>
      <c r="AN55" s="54">
        <v>0</v>
      </c>
      <c r="AO55" s="52">
        <v>3150</v>
      </c>
      <c r="AP55" s="53">
        <v>0</v>
      </c>
      <c r="AQ55" s="54">
        <v>0</v>
      </c>
      <c r="AR55" s="56">
        <v>3150</v>
      </c>
      <c r="AS55" s="46"/>
      <c r="AT55" s="47"/>
      <c r="AU55" s="46"/>
      <c r="AV55" s="55">
        <f t="shared" si="65"/>
        <v>9450</v>
      </c>
      <c r="AW55" s="53"/>
      <c r="AX55" s="53">
        <f t="shared" si="12"/>
        <v>0</v>
      </c>
      <c r="AY55" s="52">
        <v>3150</v>
      </c>
      <c r="AZ55" s="53"/>
      <c r="BA55" s="54">
        <v>0</v>
      </c>
      <c r="BB55" s="52">
        <v>3150</v>
      </c>
      <c r="BC55" s="53"/>
      <c r="BD55" s="54">
        <v>0</v>
      </c>
      <c r="BE55" s="52">
        <v>3150</v>
      </c>
      <c r="BF55" s="53"/>
      <c r="BG55" s="54">
        <v>0</v>
      </c>
      <c r="BH55" s="54"/>
    </row>
    <row r="56" spans="2:62" s="31" customFormat="1" ht="30" x14ac:dyDescent="0.25">
      <c r="B56" s="90"/>
      <c r="C56" s="50" t="s">
        <v>113</v>
      </c>
      <c r="D56" s="44">
        <f>D57+D58</f>
        <v>1385200</v>
      </c>
      <c r="E56" s="52">
        <f t="shared" si="33"/>
        <v>930301.45965670818</v>
      </c>
      <c r="F56" s="53">
        <f t="shared" si="33"/>
        <v>0</v>
      </c>
      <c r="G56" s="54">
        <f t="shared" si="33"/>
        <v>74386</v>
      </c>
      <c r="H56" s="56"/>
      <c r="I56" s="55">
        <f t="shared" si="13"/>
        <v>176775.03969499998</v>
      </c>
      <c r="J56" s="54">
        <f>M56+P56+S56</f>
        <v>0</v>
      </c>
      <c r="K56" s="54">
        <f t="shared" si="13"/>
        <v>0</v>
      </c>
      <c r="L56" s="52">
        <f>L57+L58</f>
        <v>54607.34</v>
      </c>
      <c r="M56" s="53">
        <f t="shared" si="88"/>
        <v>0</v>
      </c>
      <c r="N56" s="54">
        <f t="shared" si="88"/>
        <v>0</v>
      </c>
      <c r="O56" s="52">
        <f t="shared" si="88"/>
        <v>58815.699695000003</v>
      </c>
      <c r="P56" s="53">
        <f t="shared" si="88"/>
        <v>0</v>
      </c>
      <c r="Q56" s="54">
        <f t="shared" si="88"/>
        <v>0</v>
      </c>
      <c r="R56" s="52">
        <f t="shared" si="88"/>
        <v>63352</v>
      </c>
      <c r="S56" s="53">
        <v>0</v>
      </c>
      <c r="T56" s="54">
        <v>0</v>
      </c>
      <c r="U56" s="46"/>
      <c r="V56" s="46">
        <f>V57+V58</f>
        <v>210254.46996170818</v>
      </c>
      <c r="W56" s="46">
        <f t="shared" ref="W56:X56" si="89">W57+W58</f>
        <v>0</v>
      </c>
      <c r="X56" s="46">
        <f t="shared" si="89"/>
        <v>33046</v>
      </c>
      <c r="Y56" s="56">
        <v>62628</v>
      </c>
      <c r="Z56" s="46">
        <v>0</v>
      </c>
      <c r="AA56" s="47">
        <v>0</v>
      </c>
      <c r="AB56" s="56">
        <v>61243.5</v>
      </c>
      <c r="AC56" s="46">
        <v>0</v>
      </c>
      <c r="AD56" s="47">
        <v>0</v>
      </c>
      <c r="AE56" s="56">
        <v>86382.969961708193</v>
      </c>
      <c r="AF56" s="46"/>
      <c r="AG56" s="54">
        <v>33046</v>
      </c>
      <c r="AH56" s="49"/>
      <c r="AI56" s="49">
        <f t="shared" si="15"/>
        <v>206288.95</v>
      </c>
      <c r="AJ56" s="46"/>
      <c r="AK56" s="53">
        <f t="shared" si="11"/>
        <v>41340</v>
      </c>
      <c r="AL56" s="52">
        <v>60962.44</v>
      </c>
      <c r="AM56" s="53">
        <v>0</v>
      </c>
      <c r="AN56" s="54">
        <v>0</v>
      </c>
      <c r="AO56" s="52">
        <v>58805.5</v>
      </c>
      <c r="AP56" s="53">
        <v>0</v>
      </c>
      <c r="AQ56" s="54">
        <v>41340</v>
      </c>
      <c r="AR56" s="56">
        <f t="shared" ref="AR56:AU56" si="90">AR57+AR58</f>
        <v>86521.010000000009</v>
      </c>
      <c r="AS56" s="53">
        <f t="shared" si="90"/>
        <v>0</v>
      </c>
      <c r="AT56" s="54">
        <f t="shared" si="90"/>
        <v>0</v>
      </c>
      <c r="AU56" s="53">
        <f t="shared" si="90"/>
        <v>0</v>
      </c>
      <c r="AV56" s="55">
        <f t="shared" si="65"/>
        <v>336983</v>
      </c>
      <c r="AW56" s="53"/>
      <c r="AX56" s="53">
        <f t="shared" si="12"/>
        <v>0</v>
      </c>
      <c r="AY56" s="56">
        <f>AY57+AY58</f>
        <v>68135.5</v>
      </c>
      <c r="AZ56" s="56"/>
      <c r="BA56" s="54">
        <v>0</v>
      </c>
      <c r="BB56" s="56">
        <f>BB57+BB58</f>
        <v>60733</v>
      </c>
      <c r="BC56" s="56"/>
      <c r="BD56" s="54">
        <v>0</v>
      </c>
      <c r="BE56" s="52">
        <v>208114.5</v>
      </c>
      <c r="BF56" s="56"/>
      <c r="BG56" s="54">
        <v>0</v>
      </c>
      <c r="BH56" s="56"/>
      <c r="BJ56" s="98"/>
    </row>
    <row r="57" spans="2:62" s="31" customFormat="1" ht="45" x14ac:dyDescent="0.25">
      <c r="B57" s="90"/>
      <c r="C57" s="89" t="s">
        <v>80</v>
      </c>
      <c r="D57" s="44">
        <v>925200</v>
      </c>
      <c r="E57" s="52">
        <f t="shared" si="33"/>
        <v>504805.45965670818</v>
      </c>
      <c r="F57" s="53">
        <f t="shared" si="33"/>
        <v>0</v>
      </c>
      <c r="G57" s="54">
        <f t="shared" si="33"/>
        <v>45776</v>
      </c>
      <c r="H57" s="56"/>
      <c r="I57" s="55">
        <f t="shared" si="13"/>
        <v>61776.039694999999</v>
      </c>
      <c r="J57" s="54">
        <f>M57+P57+S57</f>
        <v>0</v>
      </c>
      <c r="K57" s="54">
        <f t="shared" si="13"/>
        <v>0</v>
      </c>
      <c r="L57" s="56">
        <f>54607.34-38783+450</f>
        <v>16274.339999999997</v>
      </c>
      <c r="M57" s="53">
        <f t="shared" si="88"/>
        <v>0</v>
      </c>
      <c r="N57" s="54">
        <f t="shared" si="88"/>
        <v>0</v>
      </c>
      <c r="O57" s="52">
        <v>20482.699695000003</v>
      </c>
      <c r="P57" s="53">
        <f>P58+P59</f>
        <v>0</v>
      </c>
      <c r="Q57" s="54">
        <f>Q58+Q59</f>
        <v>0</v>
      </c>
      <c r="R57" s="52">
        <v>25019</v>
      </c>
      <c r="S57" s="53">
        <v>0</v>
      </c>
      <c r="T57" s="54">
        <v>0</v>
      </c>
      <c r="U57" s="46"/>
      <c r="V57" s="46">
        <f>Y57+AB57+AE57</f>
        <v>95255.469961708193</v>
      </c>
      <c r="W57" s="46"/>
      <c r="X57" s="46">
        <f t="shared" si="85"/>
        <v>20336</v>
      </c>
      <c r="Y57" s="56">
        <v>24295</v>
      </c>
      <c r="Z57" s="46">
        <v>0</v>
      </c>
      <c r="AA57" s="47">
        <v>0</v>
      </c>
      <c r="AB57" s="56">
        <v>22910.5</v>
      </c>
      <c r="AC57" s="46">
        <v>0</v>
      </c>
      <c r="AD57" s="47">
        <v>0</v>
      </c>
      <c r="AE57" s="56">
        <v>48049.969961708193</v>
      </c>
      <c r="AF57" s="46"/>
      <c r="AG57" s="54">
        <v>20336</v>
      </c>
      <c r="AH57" s="49"/>
      <c r="AI57" s="49">
        <f t="shared" si="15"/>
        <v>91289.950000000012</v>
      </c>
      <c r="AJ57" s="46"/>
      <c r="AK57" s="53">
        <f t="shared" si="11"/>
        <v>25440</v>
      </c>
      <c r="AL57" s="52">
        <v>22629.440000000002</v>
      </c>
      <c r="AM57" s="53">
        <v>0</v>
      </c>
      <c r="AN57" s="54">
        <v>0</v>
      </c>
      <c r="AO57" s="52">
        <v>20472.5</v>
      </c>
      <c r="AP57" s="53">
        <v>0</v>
      </c>
      <c r="AQ57" s="54">
        <v>25440</v>
      </c>
      <c r="AR57" s="56">
        <v>48188.01</v>
      </c>
      <c r="AS57" s="46"/>
      <c r="AT57" s="47"/>
      <c r="AU57" s="46"/>
      <c r="AV57" s="55">
        <f t="shared" si="65"/>
        <v>256484</v>
      </c>
      <c r="AW57" s="53"/>
      <c r="AX57" s="53">
        <f t="shared" si="12"/>
        <v>0</v>
      </c>
      <c r="AY57" s="52">
        <v>29802.5</v>
      </c>
      <c r="AZ57" s="53"/>
      <c r="BA57" s="54">
        <v>0</v>
      </c>
      <c r="BB57" s="52">
        <v>22400</v>
      </c>
      <c r="BC57" s="53"/>
      <c r="BD57" s="54">
        <v>0</v>
      </c>
      <c r="BE57" s="52">
        <v>204281.5</v>
      </c>
      <c r="BF57" s="53"/>
      <c r="BG57" s="54">
        <v>0</v>
      </c>
      <c r="BH57" s="54"/>
    </row>
    <row r="58" spans="2:62" s="31" customFormat="1" ht="30" x14ac:dyDescent="0.25">
      <c r="B58" s="90"/>
      <c r="C58" s="89" t="s">
        <v>81</v>
      </c>
      <c r="D58" s="44">
        <v>460000</v>
      </c>
      <c r="E58" s="52">
        <f t="shared" si="33"/>
        <v>425496</v>
      </c>
      <c r="F58" s="53">
        <f t="shared" si="33"/>
        <v>0</v>
      </c>
      <c r="G58" s="54">
        <f t="shared" si="33"/>
        <v>28610</v>
      </c>
      <c r="H58" s="56"/>
      <c r="I58" s="55">
        <f t="shared" si="13"/>
        <v>114999</v>
      </c>
      <c r="J58" s="54">
        <f t="shared" si="13"/>
        <v>0</v>
      </c>
      <c r="K58" s="54">
        <f t="shared" si="13"/>
        <v>0</v>
      </c>
      <c r="L58" s="52">
        <f>38783-450</f>
        <v>38333</v>
      </c>
      <c r="M58" s="53">
        <f t="shared" si="88"/>
        <v>0</v>
      </c>
      <c r="N58" s="54">
        <f t="shared" si="88"/>
        <v>0</v>
      </c>
      <c r="O58" s="52">
        <v>38333</v>
      </c>
      <c r="P58" s="53">
        <f t="shared" ref="P58:Q59" si="91">P59+P60</f>
        <v>0</v>
      </c>
      <c r="Q58" s="54">
        <f t="shared" si="91"/>
        <v>0</v>
      </c>
      <c r="R58" s="52">
        <v>38333</v>
      </c>
      <c r="S58" s="53">
        <v>0</v>
      </c>
      <c r="T58" s="54">
        <v>0</v>
      </c>
      <c r="U58" s="46"/>
      <c r="V58" s="46">
        <f t="shared" si="39"/>
        <v>114999</v>
      </c>
      <c r="W58" s="46"/>
      <c r="X58" s="46">
        <f t="shared" si="85"/>
        <v>12710</v>
      </c>
      <c r="Y58" s="56">
        <v>38333</v>
      </c>
      <c r="Z58" s="46">
        <v>0</v>
      </c>
      <c r="AA58" s="47">
        <v>0</v>
      </c>
      <c r="AB58" s="56">
        <v>38333</v>
      </c>
      <c r="AC58" s="46">
        <v>0</v>
      </c>
      <c r="AD58" s="47">
        <v>0</v>
      </c>
      <c r="AE58" s="56">
        <v>38333</v>
      </c>
      <c r="AF58" s="46"/>
      <c r="AG58" s="54">
        <v>12710</v>
      </c>
      <c r="AH58" s="49"/>
      <c r="AI58" s="49">
        <f t="shared" si="15"/>
        <v>114999</v>
      </c>
      <c r="AJ58" s="46"/>
      <c r="AK58" s="53">
        <f t="shared" si="11"/>
        <v>15900</v>
      </c>
      <c r="AL58" s="52">
        <v>38333</v>
      </c>
      <c r="AM58" s="53">
        <v>0</v>
      </c>
      <c r="AN58" s="54">
        <v>0</v>
      </c>
      <c r="AO58" s="52">
        <v>38333</v>
      </c>
      <c r="AP58" s="53">
        <v>0</v>
      </c>
      <c r="AQ58" s="54">
        <v>15900</v>
      </c>
      <c r="AR58" s="56">
        <v>38333</v>
      </c>
      <c r="AS58" s="46"/>
      <c r="AT58" s="47"/>
      <c r="AU58" s="46"/>
      <c r="AV58" s="55">
        <f t="shared" si="65"/>
        <v>80499</v>
      </c>
      <c r="AW58" s="53"/>
      <c r="AX58" s="53">
        <f t="shared" si="12"/>
        <v>0</v>
      </c>
      <c r="AY58" s="52">
        <v>38333</v>
      </c>
      <c r="AZ58" s="53"/>
      <c r="BA58" s="54">
        <v>0</v>
      </c>
      <c r="BB58" s="56">
        <v>38333</v>
      </c>
      <c r="BC58" s="53"/>
      <c r="BD58" s="54">
        <v>0</v>
      </c>
      <c r="BE58" s="52">
        <v>3833</v>
      </c>
      <c r="BF58" s="53"/>
      <c r="BG58" s="54">
        <v>0</v>
      </c>
      <c r="BH58" s="54"/>
    </row>
    <row r="59" spans="2:62" s="124" customFormat="1" ht="45" x14ac:dyDescent="0.25">
      <c r="B59" s="112"/>
      <c r="C59" s="113" t="s">
        <v>114</v>
      </c>
      <c r="D59" s="114">
        <v>783000</v>
      </c>
      <c r="E59" s="115">
        <f t="shared" si="33"/>
        <v>782366.57</v>
      </c>
      <c r="F59" s="116">
        <f t="shared" si="33"/>
        <v>0</v>
      </c>
      <c r="G59" s="117">
        <f t="shared" si="33"/>
        <v>0</v>
      </c>
      <c r="H59" s="118"/>
      <c r="I59" s="119">
        <f>L59+O59+R59</f>
        <v>0</v>
      </c>
      <c r="J59" s="117">
        <f>M59+P59+S59</f>
        <v>0</v>
      </c>
      <c r="K59" s="117">
        <f t="shared" si="13"/>
        <v>0</v>
      </c>
      <c r="L59" s="115">
        <v>0</v>
      </c>
      <c r="M59" s="116">
        <f t="shared" si="88"/>
        <v>0</v>
      </c>
      <c r="N59" s="117">
        <v>0</v>
      </c>
      <c r="O59" s="115">
        <v>0</v>
      </c>
      <c r="P59" s="116">
        <f t="shared" si="91"/>
        <v>0</v>
      </c>
      <c r="Q59" s="117">
        <v>0</v>
      </c>
      <c r="R59" s="115">
        <v>0</v>
      </c>
      <c r="S59" s="116">
        <v>0</v>
      </c>
      <c r="T59" s="117">
        <v>0</v>
      </c>
      <c r="U59" s="120"/>
      <c r="V59" s="123">
        <f t="shared" si="39"/>
        <v>313950.71999999997</v>
      </c>
      <c r="W59" s="120"/>
      <c r="X59" s="120">
        <f t="shared" si="85"/>
        <v>0</v>
      </c>
      <c r="Y59" s="121"/>
      <c r="Z59" s="120"/>
      <c r="AA59" s="122"/>
      <c r="AB59" s="121"/>
      <c r="AC59" s="120"/>
      <c r="AD59" s="122"/>
      <c r="AE59" s="130">
        <v>313950.71999999997</v>
      </c>
      <c r="AF59" s="120"/>
      <c r="AG59" s="117">
        <v>0</v>
      </c>
      <c r="AH59" s="123"/>
      <c r="AI59" s="123">
        <f t="shared" si="15"/>
        <v>0</v>
      </c>
      <c r="AJ59" s="120"/>
      <c r="AK59" s="116">
        <f t="shared" si="11"/>
        <v>0</v>
      </c>
      <c r="AL59" s="115"/>
      <c r="AM59" s="116">
        <v>0</v>
      </c>
      <c r="AN59" s="117">
        <v>0</v>
      </c>
      <c r="AO59" s="115">
        <v>0</v>
      </c>
      <c r="AP59" s="116">
        <v>0</v>
      </c>
      <c r="AQ59" s="117">
        <v>0</v>
      </c>
      <c r="AR59" s="121"/>
      <c r="AS59" s="120"/>
      <c r="AT59" s="122"/>
      <c r="AU59" s="120"/>
      <c r="AV59" s="119">
        <f t="shared" si="65"/>
        <v>468415.85</v>
      </c>
      <c r="AW59" s="116"/>
      <c r="AX59" s="116">
        <f t="shared" si="12"/>
        <v>0</v>
      </c>
      <c r="AY59" s="118">
        <v>0</v>
      </c>
      <c r="AZ59" s="116"/>
      <c r="BA59" s="118">
        <v>0</v>
      </c>
      <c r="BB59" s="118"/>
      <c r="BC59" s="116"/>
      <c r="BD59" s="117">
        <v>0</v>
      </c>
      <c r="BE59" s="115">
        <v>468415.85</v>
      </c>
      <c r="BF59" s="116"/>
      <c r="BG59" s="118">
        <v>0</v>
      </c>
      <c r="BH59" s="117"/>
    </row>
    <row r="60" spans="2:62" s="124" customFormat="1" ht="75.75" thickBot="1" x14ac:dyDescent="0.3">
      <c r="B60" s="112"/>
      <c r="C60" s="113" t="s">
        <v>130</v>
      </c>
      <c r="D60" s="114">
        <v>277000</v>
      </c>
      <c r="E60" s="115">
        <f>L60+O60+R60+Y60+AB60+AE60+AL60+AO60+AR60+AY60+BB60+BE60</f>
        <v>275368.96999999997</v>
      </c>
      <c r="F60" s="116">
        <f t="shared" si="33"/>
        <v>2997</v>
      </c>
      <c r="G60" s="117">
        <f t="shared" si="33"/>
        <v>0</v>
      </c>
      <c r="H60" s="118"/>
      <c r="I60" s="119">
        <f t="shared" si="13"/>
        <v>50751.63</v>
      </c>
      <c r="J60" s="117">
        <f>M60+P60+S60</f>
        <v>576</v>
      </c>
      <c r="K60" s="117">
        <f t="shared" si="13"/>
        <v>0</v>
      </c>
      <c r="L60" s="115">
        <v>0</v>
      </c>
      <c r="M60" s="116">
        <v>0</v>
      </c>
      <c r="N60" s="116">
        <v>0</v>
      </c>
      <c r="O60" s="115">
        <v>0</v>
      </c>
      <c r="P60" s="116">
        <v>0</v>
      </c>
      <c r="Q60" s="117">
        <v>0</v>
      </c>
      <c r="R60" s="115">
        <v>50751.63</v>
      </c>
      <c r="S60" s="116">
        <v>576</v>
      </c>
      <c r="T60" s="117">
        <v>0</v>
      </c>
      <c r="U60" s="120"/>
      <c r="V60" s="120">
        <v>0</v>
      </c>
      <c r="W60" s="120"/>
      <c r="X60" s="120">
        <v>0</v>
      </c>
      <c r="Y60" s="121">
        <v>23833.34</v>
      </c>
      <c r="Z60" s="120">
        <v>272</v>
      </c>
      <c r="AA60" s="122"/>
      <c r="AB60" s="121">
        <v>26126.94</v>
      </c>
      <c r="AC60" s="120">
        <v>275</v>
      </c>
      <c r="AD60" s="122"/>
      <c r="AE60" s="121">
        <v>21548</v>
      </c>
      <c r="AF60" s="120">
        <v>271</v>
      </c>
      <c r="AG60" s="117">
        <v>0</v>
      </c>
      <c r="AH60" s="123"/>
      <c r="AI60" s="120">
        <f>AL60+AO60+AR60</f>
        <v>67357.39</v>
      </c>
      <c r="AJ60" s="120"/>
      <c r="AK60" s="116">
        <v>0</v>
      </c>
      <c r="AL60" s="115">
        <v>20478.810000000001</v>
      </c>
      <c r="AM60" s="116">
        <v>274</v>
      </c>
      <c r="AN60" s="117">
        <v>0</v>
      </c>
      <c r="AO60" s="115">
        <v>26252.14</v>
      </c>
      <c r="AP60" s="116">
        <v>264</v>
      </c>
      <c r="AQ60" s="117">
        <v>0</v>
      </c>
      <c r="AR60" s="121">
        <v>20626.439999999999</v>
      </c>
      <c r="AS60" s="120">
        <v>257</v>
      </c>
      <c r="AT60" s="122"/>
      <c r="AU60" s="120"/>
      <c r="AV60" s="119">
        <f t="shared" si="65"/>
        <v>85751.67</v>
      </c>
      <c r="AW60" s="116"/>
      <c r="AX60" s="116">
        <f t="shared" si="12"/>
        <v>0</v>
      </c>
      <c r="AY60" s="118">
        <v>19330.810000000001</v>
      </c>
      <c r="AZ60" s="116">
        <v>253</v>
      </c>
      <c r="BA60" s="118">
        <v>0</v>
      </c>
      <c r="BB60" s="118">
        <v>26320.42</v>
      </c>
      <c r="BC60" s="116">
        <v>256</v>
      </c>
      <c r="BD60" s="117">
        <v>0</v>
      </c>
      <c r="BE60" s="115">
        <v>40100.44</v>
      </c>
      <c r="BF60" s="116">
        <v>299</v>
      </c>
      <c r="BG60" s="118">
        <v>0</v>
      </c>
      <c r="BH60" s="117"/>
    </row>
    <row r="61" spans="2:62" ht="37.5" customHeight="1" thickBot="1" x14ac:dyDescent="0.3">
      <c r="B61" s="38" t="s">
        <v>115</v>
      </c>
      <c r="C61" s="38" t="s">
        <v>82</v>
      </c>
      <c r="D61" s="39">
        <f>D62+D63+D64</f>
        <v>3711870</v>
      </c>
      <c r="E61" s="39">
        <f t="shared" si="33"/>
        <v>3369925.0700000003</v>
      </c>
      <c r="F61" s="40">
        <f t="shared" si="33"/>
        <v>0</v>
      </c>
      <c r="G61" s="40">
        <f t="shared" si="33"/>
        <v>36027</v>
      </c>
      <c r="H61" s="40"/>
      <c r="I61" s="39">
        <f t="shared" si="13"/>
        <v>114075.89</v>
      </c>
      <c r="J61" s="40">
        <f t="shared" si="13"/>
        <v>0</v>
      </c>
      <c r="K61" s="40">
        <f t="shared" si="13"/>
        <v>5994</v>
      </c>
      <c r="L61" s="39">
        <f>L62+L63+L64</f>
        <v>0</v>
      </c>
      <c r="M61" s="40">
        <f>M62+M63+M64</f>
        <v>0</v>
      </c>
      <c r="N61" s="40">
        <f t="shared" ref="N61:T61" si="92">N62+N63+N64</f>
        <v>0</v>
      </c>
      <c r="O61" s="39">
        <f>O62+O63+O64</f>
        <v>54942.600000000006</v>
      </c>
      <c r="P61" s="40">
        <f>P62+P63+P64</f>
        <v>0</v>
      </c>
      <c r="Q61" s="40">
        <f t="shared" si="92"/>
        <v>2911</v>
      </c>
      <c r="R61" s="39">
        <f t="shared" si="92"/>
        <v>59133.289999999994</v>
      </c>
      <c r="S61" s="41">
        <f t="shared" si="92"/>
        <v>0</v>
      </c>
      <c r="T61" s="41">
        <f t="shared" si="92"/>
        <v>3083</v>
      </c>
      <c r="U61" s="40"/>
      <c r="V61" s="40">
        <f t="shared" si="39"/>
        <v>315703.28000000003</v>
      </c>
      <c r="W61" s="40">
        <f t="shared" ref="W61" si="93">M61+P61+S61</f>
        <v>0</v>
      </c>
      <c r="X61" s="40">
        <f t="shared" si="85"/>
        <v>8684</v>
      </c>
      <c r="Y61" s="39">
        <f>Y62+Y63+Y64</f>
        <v>56571.56</v>
      </c>
      <c r="Z61" s="40">
        <f t="shared" ref="Z61:AG61" si="94">Z62+Z63+Z64</f>
        <v>0</v>
      </c>
      <c r="AA61" s="40">
        <f t="shared" si="94"/>
        <v>2859</v>
      </c>
      <c r="AB61" s="39">
        <f t="shared" si="94"/>
        <v>62135.29</v>
      </c>
      <c r="AC61" s="40">
        <f t="shared" si="94"/>
        <v>0</v>
      </c>
      <c r="AD61" s="40">
        <f t="shared" si="94"/>
        <v>3283</v>
      </c>
      <c r="AE61" s="39">
        <f t="shared" si="94"/>
        <v>196996.43</v>
      </c>
      <c r="AF61" s="40">
        <f t="shared" si="94"/>
        <v>0</v>
      </c>
      <c r="AG61" s="40">
        <f t="shared" si="94"/>
        <v>2542</v>
      </c>
      <c r="AH61" s="40"/>
      <c r="AI61" s="39">
        <f t="shared" si="15"/>
        <v>605628.67000000004</v>
      </c>
      <c r="AJ61" s="40">
        <f t="shared" ref="AJ61" si="95">Z61+AC61+AF61</f>
        <v>0</v>
      </c>
      <c r="AK61" s="40">
        <f t="shared" si="11"/>
        <v>9448</v>
      </c>
      <c r="AL61" s="39">
        <f>SUM(AL62:AL64)</f>
        <v>215786.90000000002</v>
      </c>
      <c r="AM61" s="40">
        <f t="shared" ref="AM61:AT61" si="96">SUM(AM62:AM64)</f>
        <v>0</v>
      </c>
      <c r="AN61" s="40">
        <f t="shared" si="96"/>
        <v>3177</v>
      </c>
      <c r="AO61" s="39">
        <f t="shared" si="96"/>
        <v>332157.93</v>
      </c>
      <c r="AP61" s="40">
        <f t="shared" si="96"/>
        <v>0</v>
      </c>
      <c r="AQ61" s="40">
        <f t="shared" si="96"/>
        <v>3180</v>
      </c>
      <c r="AR61" s="39">
        <f t="shared" si="96"/>
        <v>57683.840000000011</v>
      </c>
      <c r="AS61" s="40">
        <f t="shared" si="96"/>
        <v>0</v>
      </c>
      <c r="AT61" s="40">
        <f t="shared" si="96"/>
        <v>3091</v>
      </c>
      <c r="AU61" s="40"/>
      <c r="AV61" s="39">
        <f t="shared" si="65"/>
        <v>2334517.23</v>
      </c>
      <c r="AW61" s="40">
        <f t="shared" ref="AW61" si="97">AM61+AP61+AS61</f>
        <v>0</v>
      </c>
      <c r="AX61" s="40">
        <f t="shared" si="12"/>
        <v>11901</v>
      </c>
      <c r="AY61" s="39">
        <f>AY62+AY63+AY64</f>
        <v>239525.46</v>
      </c>
      <c r="AZ61" s="40">
        <f t="shared" ref="AZ61:BG61" si="98">AZ62+AZ63+AZ64</f>
        <v>0</v>
      </c>
      <c r="BA61" s="40">
        <f t="shared" si="98"/>
        <v>2945</v>
      </c>
      <c r="BB61" s="39">
        <f t="shared" si="98"/>
        <v>245935.43</v>
      </c>
      <c r="BC61" s="40">
        <f t="shared" si="98"/>
        <v>0</v>
      </c>
      <c r="BD61" s="40">
        <f t="shared" si="98"/>
        <v>2905</v>
      </c>
      <c r="BE61" s="39">
        <f t="shared" si="98"/>
        <v>1849056.34</v>
      </c>
      <c r="BF61" s="40">
        <f t="shared" si="98"/>
        <v>0</v>
      </c>
      <c r="BG61" s="40">
        <f t="shared" si="98"/>
        <v>6051</v>
      </c>
      <c r="BH61" s="41"/>
    </row>
    <row r="62" spans="2:62" s="31" customFormat="1" ht="30" x14ac:dyDescent="0.25">
      <c r="B62" s="90"/>
      <c r="C62" s="91" t="s">
        <v>116</v>
      </c>
      <c r="D62" s="44">
        <v>1000000</v>
      </c>
      <c r="E62" s="44">
        <f t="shared" si="33"/>
        <v>683777.75000000012</v>
      </c>
      <c r="F62" s="53">
        <f t="shared" si="33"/>
        <v>0</v>
      </c>
      <c r="G62" s="54">
        <f t="shared" si="33"/>
        <v>36027</v>
      </c>
      <c r="H62" s="56"/>
      <c r="I62" s="55">
        <f>L62+O62+R62</f>
        <v>114075.89</v>
      </c>
      <c r="J62" s="54">
        <f>M62+P62+S62</f>
        <v>0</v>
      </c>
      <c r="K62" s="54">
        <f t="shared" si="13"/>
        <v>5994</v>
      </c>
      <c r="L62" s="92">
        <v>0</v>
      </c>
      <c r="M62" s="53">
        <v>0</v>
      </c>
      <c r="N62" s="54">
        <v>0</v>
      </c>
      <c r="O62" s="45">
        <v>54942.600000000006</v>
      </c>
      <c r="P62" s="46">
        <v>0</v>
      </c>
      <c r="Q62" s="47">
        <v>2911</v>
      </c>
      <c r="R62" s="52">
        <v>59133.289999999994</v>
      </c>
      <c r="S62" s="53">
        <v>0</v>
      </c>
      <c r="T62" s="54">
        <v>3083</v>
      </c>
      <c r="U62" s="46"/>
      <c r="V62" s="46">
        <f t="shared" si="39"/>
        <v>166328.28</v>
      </c>
      <c r="W62" s="46"/>
      <c r="X62" s="46">
        <f t="shared" si="85"/>
        <v>8684</v>
      </c>
      <c r="Y62" s="48">
        <v>56571.56</v>
      </c>
      <c r="Z62" s="46">
        <v>0</v>
      </c>
      <c r="AA62" s="47">
        <v>2859</v>
      </c>
      <c r="AB62" s="48">
        <v>62135.29</v>
      </c>
      <c r="AC62" s="46">
        <v>0</v>
      </c>
      <c r="AD62" s="47">
        <v>3283</v>
      </c>
      <c r="AE62" s="48">
        <v>47621.429999999993</v>
      </c>
      <c r="AF62" s="46"/>
      <c r="AG62" s="47">
        <v>2542</v>
      </c>
      <c r="AH62" s="46"/>
      <c r="AI62" s="49">
        <f t="shared" si="15"/>
        <v>177795.63</v>
      </c>
      <c r="AJ62" s="46"/>
      <c r="AK62" s="46">
        <f t="shared" si="11"/>
        <v>9448</v>
      </c>
      <c r="AL62" s="45">
        <v>61109.86</v>
      </c>
      <c r="AM62" s="46"/>
      <c r="AN62" s="47">
        <v>3177</v>
      </c>
      <c r="AO62" s="45">
        <v>59001.93</v>
      </c>
      <c r="AP62" s="46"/>
      <c r="AQ62" s="47">
        <v>3180</v>
      </c>
      <c r="AR62" s="52">
        <v>57683.840000000011</v>
      </c>
      <c r="AS62" s="46"/>
      <c r="AT62" s="54">
        <v>3091</v>
      </c>
      <c r="AU62" s="46"/>
      <c r="AV62" s="55">
        <f t="shared" si="65"/>
        <v>225577.95</v>
      </c>
      <c r="AW62" s="53"/>
      <c r="AX62" s="53">
        <f t="shared" si="12"/>
        <v>11901</v>
      </c>
      <c r="AY62" s="52">
        <v>56460.459999999992</v>
      </c>
      <c r="AZ62" s="53"/>
      <c r="BA62" s="54">
        <v>2945</v>
      </c>
      <c r="BB62" s="52">
        <v>56108.180000000008</v>
      </c>
      <c r="BC62" s="53"/>
      <c r="BD62" s="54">
        <v>2905</v>
      </c>
      <c r="BE62" s="52">
        <v>113009.31000000001</v>
      </c>
      <c r="BF62" s="53"/>
      <c r="BG62" s="54">
        <v>6051</v>
      </c>
      <c r="BH62" s="47"/>
    </row>
    <row r="63" spans="2:62" ht="30" x14ac:dyDescent="0.25">
      <c r="B63" s="90"/>
      <c r="C63" s="50" t="s">
        <v>83</v>
      </c>
      <c r="D63" s="44">
        <v>1075000</v>
      </c>
      <c r="E63" s="44">
        <v>1154458.7599999998</v>
      </c>
      <c r="F63" s="53">
        <f t="shared" si="33"/>
        <v>0</v>
      </c>
      <c r="G63" s="54">
        <f t="shared" si="33"/>
        <v>0</v>
      </c>
      <c r="H63" s="56"/>
      <c r="I63" s="55">
        <f t="shared" si="13"/>
        <v>0</v>
      </c>
      <c r="J63" s="54">
        <f t="shared" si="13"/>
        <v>0</v>
      </c>
      <c r="K63" s="54">
        <f t="shared" si="13"/>
        <v>0</v>
      </c>
      <c r="L63" s="92">
        <v>0</v>
      </c>
      <c r="M63" s="53">
        <v>0</v>
      </c>
      <c r="N63" s="54">
        <v>0</v>
      </c>
      <c r="O63" s="52">
        <v>0</v>
      </c>
      <c r="P63" s="53">
        <v>0</v>
      </c>
      <c r="Q63" s="54">
        <v>0</v>
      </c>
      <c r="R63" s="56">
        <v>0</v>
      </c>
      <c r="S63" s="53">
        <v>0</v>
      </c>
      <c r="T63" s="54">
        <v>0</v>
      </c>
      <c r="U63" s="53"/>
      <c r="V63" s="46">
        <f t="shared" si="39"/>
        <v>149375</v>
      </c>
      <c r="W63" s="46">
        <f t="shared" ref="W63" si="99">M63+P63+S63</f>
        <v>0</v>
      </c>
      <c r="X63" s="46">
        <f t="shared" si="85"/>
        <v>0</v>
      </c>
      <c r="Y63" s="56">
        <v>0</v>
      </c>
      <c r="Z63" s="53">
        <v>0</v>
      </c>
      <c r="AA63" s="54">
        <v>0</v>
      </c>
      <c r="AB63" s="56">
        <v>0</v>
      </c>
      <c r="AC63" s="53">
        <v>0</v>
      </c>
      <c r="AD63" s="54">
        <v>0</v>
      </c>
      <c r="AE63" s="56">
        <v>149375</v>
      </c>
      <c r="AF63" s="53"/>
      <c r="AG63" s="54">
        <v>0</v>
      </c>
      <c r="AH63" s="53"/>
      <c r="AI63" s="49">
        <f t="shared" si="15"/>
        <v>427833.04000000004</v>
      </c>
      <c r="AJ63" s="46"/>
      <c r="AK63" s="46">
        <f t="shared" si="11"/>
        <v>0</v>
      </c>
      <c r="AL63" s="52">
        <v>154677.04</v>
      </c>
      <c r="AM63" s="53"/>
      <c r="AN63" s="54">
        <v>0</v>
      </c>
      <c r="AO63" s="52">
        <v>273156</v>
      </c>
      <c r="AP63" s="53"/>
      <c r="AQ63" s="54">
        <v>0</v>
      </c>
      <c r="AR63" s="56"/>
      <c r="AS63" s="53"/>
      <c r="AT63" s="54"/>
      <c r="AU63" s="53"/>
      <c r="AV63" s="55">
        <f t="shared" si="65"/>
        <v>472121.47</v>
      </c>
      <c r="AW63" s="53"/>
      <c r="AX63" s="53">
        <f t="shared" si="12"/>
        <v>0</v>
      </c>
      <c r="AY63" s="52">
        <v>183065</v>
      </c>
      <c r="AZ63" s="53"/>
      <c r="BA63" s="54">
        <v>0</v>
      </c>
      <c r="BB63" s="56">
        <v>189827.25</v>
      </c>
      <c r="BC63" s="53"/>
      <c r="BD63" s="54"/>
      <c r="BE63" s="56">
        <v>99229.22</v>
      </c>
      <c r="BF63" s="53"/>
      <c r="BG63" s="54"/>
      <c r="BH63" s="54"/>
    </row>
    <row r="64" spans="2:62" s="127" customFormat="1" ht="45.75" thickBot="1" x14ac:dyDescent="0.3">
      <c r="B64" s="112"/>
      <c r="C64" s="125" t="s">
        <v>117</v>
      </c>
      <c r="D64" s="114">
        <v>1636870</v>
      </c>
      <c r="E64" s="115">
        <f t="shared" si="33"/>
        <v>1636817.81</v>
      </c>
      <c r="F64" s="116">
        <f t="shared" si="33"/>
        <v>0</v>
      </c>
      <c r="G64" s="117">
        <f t="shared" si="33"/>
        <v>0</v>
      </c>
      <c r="H64" s="118"/>
      <c r="I64" s="119">
        <f t="shared" si="13"/>
        <v>0</v>
      </c>
      <c r="J64" s="117">
        <f t="shared" si="13"/>
        <v>0</v>
      </c>
      <c r="K64" s="117">
        <f t="shared" si="13"/>
        <v>0</v>
      </c>
      <c r="L64" s="126">
        <v>0</v>
      </c>
      <c r="M64" s="116">
        <v>0</v>
      </c>
      <c r="N64" s="117">
        <v>0</v>
      </c>
      <c r="O64" s="115">
        <v>0</v>
      </c>
      <c r="P64" s="116">
        <v>0</v>
      </c>
      <c r="Q64" s="117">
        <v>0</v>
      </c>
      <c r="R64" s="118">
        <v>0</v>
      </c>
      <c r="S64" s="116">
        <v>0</v>
      </c>
      <c r="T64" s="117">
        <v>0</v>
      </c>
      <c r="U64" s="116">
        <v>0</v>
      </c>
      <c r="V64" s="120">
        <f t="shared" si="39"/>
        <v>0</v>
      </c>
      <c r="W64" s="120"/>
      <c r="X64" s="120">
        <f t="shared" si="85"/>
        <v>0</v>
      </c>
      <c r="Y64" s="118"/>
      <c r="Z64" s="116"/>
      <c r="AA64" s="117">
        <v>0</v>
      </c>
      <c r="AB64" s="118"/>
      <c r="AC64" s="116"/>
      <c r="AD64" s="117">
        <v>0</v>
      </c>
      <c r="AE64" s="118"/>
      <c r="AF64" s="116"/>
      <c r="AG64" s="117">
        <v>0</v>
      </c>
      <c r="AH64" s="116">
        <v>0</v>
      </c>
      <c r="AI64" s="123">
        <f t="shared" si="15"/>
        <v>0</v>
      </c>
      <c r="AJ64" s="120"/>
      <c r="AK64" s="120">
        <f t="shared" si="11"/>
        <v>0</v>
      </c>
      <c r="AL64" s="115">
        <v>0</v>
      </c>
      <c r="AM64" s="116"/>
      <c r="AN64" s="117">
        <v>0</v>
      </c>
      <c r="AO64" s="115">
        <v>0</v>
      </c>
      <c r="AP64" s="116"/>
      <c r="AQ64" s="117">
        <v>0</v>
      </c>
      <c r="AR64" s="118">
        <v>0</v>
      </c>
      <c r="AS64" s="116"/>
      <c r="AT64" s="117"/>
      <c r="AU64" s="116"/>
      <c r="AV64" s="119">
        <f t="shared" si="65"/>
        <v>1636817.81</v>
      </c>
      <c r="AW64" s="116"/>
      <c r="AX64" s="116">
        <f t="shared" si="12"/>
        <v>0</v>
      </c>
      <c r="AY64" s="115"/>
      <c r="AZ64" s="116"/>
      <c r="BA64" s="117"/>
      <c r="BB64" s="118"/>
      <c r="BC64" s="116"/>
      <c r="BD64" s="117"/>
      <c r="BE64" s="115">
        <v>1636817.81</v>
      </c>
      <c r="BF64" s="116"/>
      <c r="BG64" s="117"/>
      <c r="BH64" s="117"/>
    </row>
    <row r="65" spans="2:60" ht="37.5" customHeight="1" thickBot="1" x14ac:dyDescent="0.3">
      <c r="B65" s="38" t="s">
        <v>118</v>
      </c>
      <c r="C65" s="38" t="s">
        <v>84</v>
      </c>
      <c r="D65" s="39">
        <f>D66+D67</f>
        <v>474000</v>
      </c>
      <c r="E65" s="95">
        <f t="shared" si="33"/>
        <v>198776</v>
      </c>
      <c r="F65" s="40">
        <f t="shared" si="33"/>
        <v>0</v>
      </c>
      <c r="G65" s="40">
        <f t="shared" si="33"/>
        <v>6302</v>
      </c>
      <c r="H65" s="40"/>
      <c r="I65" s="39">
        <f t="shared" si="13"/>
        <v>23613</v>
      </c>
      <c r="J65" s="40"/>
      <c r="K65" s="40">
        <f t="shared" si="13"/>
        <v>5197</v>
      </c>
      <c r="L65" s="39">
        <f>L66+L67</f>
        <v>7871</v>
      </c>
      <c r="M65" s="40">
        <f t="shared" ref="M65:T65" si="100">M66+M67</f>
        <v>0</v>
      </c>
      <c r="N65" s="40">
        <f t="shared" si="100"/>
        <v>1714</v>
      </c>
      <c r="O65" s="39">
        <f t="shared" si="100"/>
        <v>0</v>
      </c>
      <c r="P65" s="40">
        <f t="shared" si="100"/>
        <v>0</v>
      </c>
      <c r="Q65" s="40">
        <f t="shared" si="100"/>
        <v>0</v>
      </c>
      <c r="R65" s="39">
        <f t="shared" si="100"/>
        <v>15742</v>
      </c>
      <c r="S65" s="41">
        <f t="shared" si="100"/>
        <v>0</v>
      </c>
      <c r="T65" s="41">
        <f t="shared" si="100"/>
        <v>3483</v>
      </c>
      <c r="U65" s="40"/>
      <c r="V65" s="40">
        <f t="shared" si="39"/>
        <v>33940</v>
      </c>
      <c r="W65" s="40">
        <f t="shared" ref="W65" si="101">M65+P65+S65</f>
        <v>0</v>
      </c>
      <c r="X65" s="40">
        <f t="shared" si="85"/>
        <v>330</v>
      </c>
      <c r="Y65" s="39">
        <f>Y66+Y67</f>
        <v>26400</v>
      </c>
      <c r="Z65" s="40">
        <f t="shared" ref="Z65:AG65" si="102">Z66+Z67</f>
        <v>0</v>
      </c>
      <c r="AA65" s="40">
        <f t="shared" si="102"/>
        <v>0</v>
      </c>
      <c r="AB65" s="39">
        <f t="shared" si="102"/>
        <v>5165</v>
      </c>
      <c r="AC65" s="40">
        <f t="shared" si="102"/>
        <v>0</v>
      </c>
      <c r="AD65" s="40">
        <f t="shared" si="102"/>
        <v>226</v>
      </c>
      <c r="AE65" s="39">
        <f t="shared" si="102"/>
        <v>2375</v>
      </c>
      <c r="AF65" s="40">
        <f t="shared" si="102"/>
        <v>0</v>
      </c>
      <c r="AG65" s="40">
        <f t="shared" si="102"/>
        <v>104</v>
      </c>
      <c r="AH65" s="40"/>
      <c r="AI65" s="39">
        <f t="shared" si="15"/>
        <v>77050</v>
      </c>
      <c r="AJ65" s="40">
        <f t="shared" ref="AJ65" si="103">AJ66+AJ67</f>
        <v>0</v>
      </c>
      <c r="AK65" s="40">
        <f t="shared" si="11"/>
        <v>187</v>
      </c>
      <c r="AL65" s="39">
        <f>SUM(AL66:AL67)</f>
        <v>34890</v>
      </c>
      <c r="AM65" s="40">
        <f t="shared" ref="AM65:AT65" si="104">SUM(AM66:AM67)</f>
        <v>0</v>
      </c>
      <c r="AN65" s="40">
        <f t="shared" si="104"/>
        <v>97</v>
      </c>
      <c r="AO65" s="39">
        <f t="shared" si="104"/>
        <v>0</v>
      </c>
      <c r="AP65" s="40">
        <f t="shared" si="104"/>
        <v>0</v>
      </c>
      <c r="AQ65" s="40">
        <f t="shared" si="104"/>
        <v>0</v>
      </c>
      <c r="AR65" s="39">
        <f t="shared" si="104"/>
        <v>42160</v>
      </c>
      <c r="AS65" s="40">
        <f t="shared" si="104"/>
        <v>0</v>
      </c>
      <c r="AT65" s="40">
        <f t="shared" si="104"/>
        <v>90</v>
      </c>
      <c r="AU65" s="40"/>
      <c r="AV65" s="40">
        <f t="shared" si="65"/>
        <v>64173</v>
      </c>
      <c r="AW65" s="40">
        <f t="shared" ref="AW65" si="105">AM65+AP65+AS65</f>
        <v>0</v>
      </c>
      <c r="AX65" s="40">
        <f t="shared" si="12"/>
        <v>588</v>
      </c>
      <c r="AY65" s="39">
        <f>SUM(AY66:AY67)</f>
        <v>8685</v>
      </c>
      <c r="AZ65" s="40">
        <f t="shared" ref="AZ65:BG65" si="106">SUM(AZ66:AZ67)</f>
        <v>0</v>
      </c>
      <c r="BA65" s="40">
        <f t="shared" si="106"/>
        <v>330</v>
      </c>
      <c r="BB65" s="39">
        <f t="shared" si="106"/>
        <v>14427</v>
      </c>
      <c r="BC65" s="40">
        <f t="shared" si="106"/>
        <v>0</v>
      </c>
      <c r="BD65" s="40">
        <f t="shared" si="106"/>
        <v>154</v>
      </c>
      <c r="BE65" s="39">
        <f t="shared" si="106"/>
        <v>41061</v>
      </c>
      <c r="BF65" s="40">
        <f t="shared" si="106"/>
        <v>0</v>
      </c>
      <c r="BG65" s="40">
        <f t="shared" si="106"/>
        <v>104</v>
      </c>
      <c r="BH65" s="41"/>
    </row>
    <row r="66" spans="2:60" s="31" customFormat="1" ht="45" x14ac:dyDescent="0.25">
      <c r="B66" s="90"/>
      <c r="C66" s="50" t="s">
        <v>119</v>
      </c>
      <c r="D66" s="44">
        <v>379000</v>
      </c>
      <c r="E66" s="52">
        <f t="shared" si="33"/>
        <v>147288</v>
      </c>
      <c r="F66" s="55">
        <f t="shared" si="33"/>
        <v>0</v>
      </c>
      <c r="G66" s="93">
        <f t="shared" si="33"/>
        <v>0</v>
      </c>
      <c r="H66" s="56"/>
      <c r="I66" s="55">
        <f>L66+O66+R66</f>
        <v>0</v>
      </c>
      <c r="J66" s="53">
        <f t="shared" ref="J66:K75" si="107">M66+P66+S66</f>
        <v>0</v>
      </c>
      <c r="K66" s="53">
        <f t="shared" si="107"/>
        <v>0</v>
      </c>
      <c r="L66" s="52">
        <v>0</v>
      </c>
      <c r="M66" s="53">
        <v>0</v>
      </c>
      <c r="N66" s="54">
        <v>0</v>
      </c>
      <c r="O66" s="52">
        <v>0</v>
      </c>
      <c r="P66" s="53">
        <v>0</v>
      </c>
      <c r="Q66" s="54">
        <v>0</v>
      </c>
      <c r="R66" s="52">
        <v>0</v>
      </c>
      <c r="S66" s="53">
        <v>0</v>
      </c>
      <c r="T66" s="54">
        <v>0</v>
      </c>
      <c r="U66" s="46"/>
      <c r="V66" s="46">
        <f t="shared" si="39"/>
        <v>26400</v>
      </c>
      <c r="W66" s="46"/>
      <c r="X66" s="46">
        <f t="shared" si="85"/>
        <v>0</v>
      </c>
      <c r="Y66" s="48">
        <v>26400</v>
      </c>
      <c r="Z66" s="46">
        <v>0</v>
      </c>
      <c r="AA66" s="47">
        <v>0</v>
      </c>
      <c r="AB66" s="48">
        <v>0</v>
      </c>
      <c r="AC66" s="46">
        <v>0</v>
      </c>
      <c r="AD66" s="47">
        <v>0</v>
      </c>
      <c r="AE66" s="48">
        <v>0</v>
      </c>
      <c r="AF66" s="46"/>
      <c r="AG66" s="47">
        <v>0</v>
      </c>
      <c r="AH66" s="46"/>
      <c r="AI66" s="49">
        <f t="shared" si="15"/>
        <v>72400</v>
      </c>
      <c r="AJ66" s="46"/>
      <c r="AK66" s="46">
        <f t="shared" si="11"/>
        <v>0</v>
      </c>
      <c r="AL66" s="45">
        <v>32400</v>
      </c>
      <c r="AM66" s="46"/>
      <c r="AN66" s="47">
        <v>0</v>
      </c>
      <c r="AO66" s="48">
        <v>0</v>
      </c>
      <c r="AP66" s="46"/>
      <c r="AQ66" s="47">
        <v>0</v>
      </c>
      <c r="AR66" s="52">
        <v>40000</v>
      </c>
      <c r="AS66" s="46"/>
      <c r="AT66" s="47"/>
      <c r="AU66" s="46"/>
      <c r="AV66" s="55">
        <f t="shared" si="65"/>
        <v>48488</v>
      </c>
      <c r="AW66" s="53"/>
      <c r="AX66" s="53">
        <f t="shared" si="12"/>
        <v>0</v>
      </c>
      <c r="AY66" s="52">
        <v>0</v>
      </c>
      <c r="AZ66" s="53"/>
      <c r="BA66" s="54">
        <v>0</v>
      </c>
      <c r="BB66" s="52">
        <v>10547</v>
      </c>
      <c r="BC66" s="53"/>
      <c r="BD66" s="54"/>
      <c r="BE66" s="52">
        <v>37941</v>
      </c>
      <c r="BF66" s="53"/>
      <c r="BG66" s="54">
        <v>0</v>
      </c>
      <c r="BH66" s="47"/>
    </row>
    <row r="67" spans="2:60" ht="15.75" thickBot="1" x14ac:dyDescent="0.3">
      <c r="B67" s="90"/>
      <c r="C67" s="50" t="s">
        <v>120</v>
      </c>
      <c r="D67" s="44">
        <v>95000</v>
      </c>
      <c r="E67" s="52">
        <f t="shared" si="33"/>
        <v>51488</v>
      </c>
      <c r="F67" s="55">
        <f t="shared" si="33"/>
        <v>0</v>
      </c>
      <c r="G67" s="93">
        <f t="shared" si="33"/>
        <v>6302</v>
      </c>
      <c r="H67" s="56"/>
      <c r="I67" s="55">
        <f>L67+O67+R67</f>
        <v>23613</v>
      </c>
      <c r="J67" s="53">
        <f t="shared" si="107"/>
        <v>0</v>
      </c>
      <c r="K67" s="53">
        <f t="shared" si="107"/>
        <v>5197</v>
      </c>
      <c r="L67" s="52">
        <v>7871</v>
      </c>
      <c r="M67" s="53"/>
      <c r="N67" s="54">
        <v>1714</v>
      </c>
      <c r="O67" s="52">
        <v>0</v>
      </c>
      <c r="P67" s="53">
        <v>0</v>
      </c>
      <c r="Q67" s="54">
        <v>0</v>
      </c>
      <c r="R67" s="52">
        <v>15742</v>
      </c>
      <c r="S67" s="53">
        <v>0</v>
      </c>
      <c r="T67" s="54">
        <v>3483</v>
      </c>
      <c r="U67" s="53"/>
      <c r="V67" s="46">
        <f t="shared" si="39"/>
        <v>7540</v>
      </c>
      <c r="W67" s="46"/>
      <c r="X67" s="46">
        <f t="shared" si="85"/>
        <v>330</v>
      </c>
      <c r="Y67" s="52">
        <v>0</v>
      </c>
      <c r="Z67" s="53">
        <v>0</v>
      </c>
      <c r="AA67" s="54">
        <v>0</v>
      </c>
      <c r="AB67" s="52">
        <v>5165</v>
      </c>
      <c r="AC67" s="53">
        <v>0</v>
      </c>
      <c r="AD67" s="54">
        <v>226</v>
      </c>
      <c r="AE67" s="52">
        <v>2375</v>
      </c>
      <c r="AF67" s="53"/>
      <c r="AG67" s="54">
        <v>104</v>
      </c>
      <c r="AH67" s="53"/>
      <c r="AI67" s="49">
        <f t="shared" si="15"/>
        <v>4650</v>
      </c>
      <c r="AJ67" s="46"/>
      <c r="AK67" s="46">
        <f t="shared" si="11"/>
        <v>187</v>
      </c>
      <c r="AL67" s="52">
        <v>2490</v>
      </c>
      <c r="AM67" s="53"/>
      <c r="AN67" s="54">
        <v>97</v>
      </c>
      <c r="AO67" s="52">
        <v>0</v>
      </c>
      <c r="AP67" s="53"/>
      <c r="AQ67" s="54">
        <v>0</v>
      </c>
      <c r="AR67" s="52">
        <v>2160</v>
      </c>
      <c r="AS67" s="53"/>
      <c r="AT67" s="54">
        <v>90</v>
      </c>
      <c r="AU67" s="53"/>
      <c r="AV67" s="55">
        <f t="shared" si="65"/>
        <v>15685</v>
      </c>
      <c r="AW67" s="53"/>
      <c r="AX67" s="53">
        <f t="shared" si="12"/>
        <v>588</v>
      </c>
      <c r="AY67" s="52">
        <v>8685</v>
      </c>
      <c r="AZ67" s="53"/>
      <c r="BA67" s="54">
        <v>330</v>
      </c>
      <c r="BB67" s="52">
        <v>3880</v>
      </c>
      <c r="BC67" s="53"/>
      <c r="BD67" s="54">
        <v>154</v>
      </c>
      <c r="BE67" s="52">
        <v>3120</v>
      </c>
      <c r="BF67" s="53"/>
      <c r="BG67" s="54">
        <v>104</v>
      </c>
      <c r="BH67" s="54"/>
    </row>
    <row r="68" spans="2:60" ht="37.5" customHeight="1" thickBot="1" x14ac:dyDescent="0.3">
      <c r="B68" s="38" t="s">
        <v>121</v>
      </c>
      <c r="C68" s="38" t="s">
        <v>85</v>
      </c>
      <c r="D68" s="39">
        <f>SUM(D69:D75)</f>
        <v>1100000</v>
      </c>
      <c r="E68" s="39">
        <f t="shared" ref="E68:AG68" si="108">SUM(E69:E75)</f>
        <v>1181899</v>
      </c>
      <c r="F68" s="39">
        <f t="shared" si="108"/>
        <v>0</v>
      </c>
      <c r="G68" s="39">
        <f t="shared" si="108"/>
        <v>0</v>
      </c>
      <c r="H68" s="39">
        <f t="shared" si="108"/>
        <v>0</v>
      </c>
      <c r="I68" s="39">
        <f t="shared" si="108"/>
        <v>10909</v>
      </c>
      <c r="J68" s="39">
        <f t="shared" si="108"/>
        <v>0</v>
      </c>
      <c r="K68" s="39">
        <f t="shared" si="108"/>
        <v>0</v>
      </c>
      <c r="L68" s="39">
        <f t="shared" si="108"/>
        <v>0</v>
      </c>
      <c r="M68" s="39">
        <f t="shared" si="108"/>
        <v>0</v>
      </c>
      <c r="N68" s="39">
        <f t="shared" si="108"/>
        <v>0</v>
      </c>
      <c r="O68" s="39">
        <f t="shared" si="108"/>
        <v>0</v>
      </c>
      <c r="P68" s="39">
        <f t="shared" si="108"/>
        <v>0</v>
      </c>
      <c r="Q68" s="39">
        <f t="shared" si="108"/>
        <v>0</v>
      </c>
      <c r="R68" s="39">
        <f t="shared" si="108"/>
        <v>10909</v>
      </c>
      <c r="S68" s="39">
        <f t="shared" si="108"/>
        <v>0</v>
      </c>
      <c r="T68" s="39">
        <f t="shared" si="108"/>
        <v>0</v>
      </c>
      <c r="U68" s="39">
        <f t="shared" si="108"/>
        <v>0</v>
      </c>
      <c r="V68" s="39">
        <f t="shared" si="108"/>
        <v>431662</v>
      </c>
      <c r="W68" s="39">
        <f t="shared" si="108"/>
        <v>0</v>
      </c>
      <c r="X68" s="39">
        <f t="shared" si="108"/>
        <v>0</v>
      </c>
      <c r="Y68" s="39">
        <f t="shared" si="108"/>
        <v>21509</v>
      </c>
      <c r="Z68" s="39">
        <f t="shared" si="108"/>
        <v>0</v>
      </c>
      <c r="AA68" s="39">
        <f t="shared" si="108"/>
        <v>0</v>
      </c>
      <c r="AB68" s="39">
        <f t="shared" si="108"/>
        <v>104301</v>
      </c>
      <c r="AC68" s="39">
        <f t="shared" si="108"/>
        <v>0</v>
      </c>
      <c r="AD68" s="39">
        <f t="shared" si="108"/>
        <v>0</v>
      </c>
      <c r="AE68" s="39">
        <f t="shared" si="108"/>
        <v>305852</v>
      </c>
      <c r="AF68" s="39">
        <f t="shared" si="108"/>
        <v>0</v>
      </c>
      <c r="AG68" s="39">
        <f t="shared" si="108"/>
        <v>0</v>
      </c>
      <c r="AH68" s="40"/>
      <c r="AI68" s="39">
        <f t="shared" si="15"/>
        <v>357858</v>
      </c>
      <c r="AJ68" s="40"/>
      <c r="AK68" s="40">
        <f t="shared" si="11"/>
        <v>0</v>
      </c>
      <c r="AL68" s="39">
        <f t="shared" ref="AL68" si="109">SUM(AL69:AL74)</f>
        <v>223603</v>
      </c>
      <c r="AM68" s="40"/>
      <c r="AN68" s="40"/>
      <c r="AO68" s="39">
        <f>SUM(AO69:AO74)</f>
        <v>59700</v>
      </c>
      <c r="AP68" s="40"/>
      <c r="AQ68" s="40"/>
      <c r="AR68" s="39">
        <f>SUM(AR69:AR75)</f>
        <v>74555</v>
      </c>
      <c r="AS68" s="40"/>
      <c r="AT68" s="40"/>
      <c r="AU68" s="40"/>
      <c r="AV68" s="40">
        <f t="shared" si="65"/>
        <v>359652</v>
      </c>
      <c r="AW68" s="40"/>
      <c r="AX68" s="40">
        <f t="shared" si="12"/>
        <v>0</v>
      </c>
      <c r="AY68" s="39">
        <f>SUM(AY69:AY75)</f>
        <v>86017</v>
      </c>
      <c r="AZ68" s="40">
        <f t="shared" ref="AZ68:BG68" si="110">SUM(AZ69:AZ75)</f>
        <v>0</v>
      </c>
      <c r="BA68" s="40">
        <f t="shared" si="110"/>
        <v>0</v>
      </c>
      <c r="BB68" s="39">
        <f t="shared" si="110"/>
        <v>116007</v>
      </c>
      <c r="BC68" s="40">
        <f t="shared" si="110"/>
        <v>0</v>
      </c>
      <c r="BD68" s="40">
        <f t="shared" si="110"/>
        <v>0</v>
      </c>
      <c r="BE68" s="39">
        <f t="shared" si="110"/>
        <v>157628</v>
      </c>
      <c r="BF68" s="40">
        <f t="shared" si="110"/>
        <v>0</v>
      </c>
      <c r="BG68" s="40">
        <f t="shared" si="110"/>
        <v>0</v>
      </c>
      <c r="BH68" s="41"/>
    </row>
    <row r="69" spans="2:60" x14ac:dyDescent="0.25">
      <c r="B69" s="90"/>
      <c r="C69" s="94" t="s">
        <v>122</v>
      </c>
      <c r="D69" s="44">
        <v>680000</v>
      </c>
      <c r="E69" s="52">
        <f>L69+O69+R69+Y69+AB69+AE69+AL69+AO69+AR69+AY69+BB69+BE69</f>
        <v>794800</v>
      </c>
      <c r="F69" s="53">
        <f>M69+P69+S69+Z69+AC69+AF69+AM69+AP69+AS69+AZ69+BC69+BF69</f>
        <v>0</v>
      </c>
      <c r="G69" s="54">
        <f t="shared" si="33"/>
        <v>0</v>
      </c>
      <c r="H69" s="56"/>
      <c r="I69" s="53">
        <f>L69+O69+R69</f>
        <v>0</v>
      </c>
      <c r="J69" s="53">
        <f t="shared" ref="J69:K77" si="111">M69+P69+S69</f>
        <v>0</v>
      </c>
      <c r="K69" s="53">
        <f t="shared" si="107"/>
        <v>0</v>
      </c>
      <c r="L69" s="52">
        <v>0</v>
      </c>
      <c r="M69" s="53">
        <v>0</v>
      </c>
      <c r="N69" s="54">
        <v>0</v>
      </c>
      <c r="O69" s="52">
        <v>0</v>
      </c>
      <c r="P69" s="53">
        <v>0</v>
      </c>
      <c r="Q69" s="54">
        <v>0</v>
      </c>
      <c r="R69" s="52">
        <v>0</v>
      </c>
      <c r="S69" s="53">
        <v>0</v>
      </c>
      <c r="T69" s="54">
        <v>0</v>
      </c>
      <c r="U69" s="53"/>
      <c r="V69" s="46">
        <f t="shared" si="39"/>
        <v>337435</v>
      </c>
      <c r="W69" s="46"/>
      <c r="X69" s="46">
        <f t="shared" si="85"/>
        <v>0</v>
      </c>
      <c r="Y69" s="56">
        <v>0</v>
      </c>
      <c r="Z69" s="53">
        <v>0</v>
      </c>
      <c r="AA69" s="54">
        <v>0</v>
      </c>
      <c r="AB69" s="56">
        <v>74292</v>
      </c>
      <c r="AC69" s="53">
        <v>0</v>
      </c>
      <c r="AD69" s="54">
        <v>0</v>
      </c>
      <c r="AE69" s="56">
        <v>263143</v>
      </c>
      <c r="AF69" s="53"/>
      <c r="AG69" s="54">
        <v>0</v>
      </c>
      <c r="AH69" s="53"/>
      <c r="AI69" s="49">
        <f t="shared" si="15"/>
        <v>259459</v>
      </c>
      <c r="AJ69" s="46"/>
      <c r="AK69" s="46">
        <f t="shared" si="11"/>
        <v>0</v>
      </c>
      <c r="AL69" s="56">
        <v>181783</v>
      </c>
      <c r="AM69" s="53"/>
      <c r="AN69" s="54">
        <v>0</v>
      </c>
      <c r="AO69" s="52">
        <v>27750</v>
      </c>
      <c r="AP69" s="53"/>
      <c r="AQ69" s="54">
        <v>0</v>
      </c>
      <c r="AR69" s="52">
        <v>49926</v>
      </c>
      <c r="AS69" s="53"/>
      <c r="AT69" s="54"/>
      <c r="AU69" s="53"/>
      <c r="AV69" s="55">
        <f t="shared" si="65"/>
        <v>197906</v>
      </c>
      <c r="AW69" s="53"/>
      <c r="AX69" s="53">
        <f t="shared" si="12"/>
        <v>0</v>
      </c>
      <c r="AY69" s="52">
        <v>35238</v>
      </c>
      <c r="AZ69" s="53"/>
      <c r="BA69" s="54">
        <v>0</v>
      </c>
      <c r="BB69" s="52">
        <v>83138</v>
      </c>
      <c r="BC69" s="53"/>
      <c r="BD69" s="54">
        <v>0</v>
      </c>
      <c r="BE69" s="52">
        <v>79530</v>
      </c>
      <c r="BF69" s="53"/>
      <c r="BG69" s="54">
        <v>0</v>
      </c>
      <c r="BH69" s="54"/>
    </row>
    <row r="70" spans="2:60" ht="30" x14ac:dyDescent="0.25">
      <c r="B70" s="90"/>
      <c r="C70" s="94" t="s">
        <v>123</v>
      </c>
      <c r="D70" s="44">
        <v>46000</v>
      </c>
      <c r="E70" s="52">
        <f t="shared" ref="E70:F77" si="112">L70+O70+R70+Y70+AB70+AE70+AL70+AO70+AR70+AY70+BB70+BE70</f>
        <v>46000</v>
      </c>
      <c r="F70" s="53">
        <f t="shared" si="112"/>
        <v>0</v>
      </c>
      <c r="G70" s="54">
        <f t="shared" si="33"/>
        <v>0</v>
      </c>
      <c r="H70" s="56"/>
      <c r="I70" s="53">
        <f t="shared" ref="I70:I75" si="113">L70+O70+R70</f>
        <v>0</v>
      </c>
      <c r="J70" s="53">
        <f t="shared" si="111"/>
        <v>0</v>
      </c>
      <c r="K70" s="53">
        <f t="shared" si="107"/>
        <v>0</v>
      </c>
      <c r="L70" s="52">
        <v>0</v>
      </c>
      <c r="M70" s="53">
        <v>0</v>
      </c>
      <c r="N70" s="54">
        <v>0</v>
      </c>
      <c r="O70" s="52">
        <v>0</v>
      </c>
      <c r="P70" s="53">
        <v>0</v>
      </c>
      <c r="Q70" s="54">
        <v>0</v>
      </c>
      <c r="R70" s="52">
        <v>0</v>
      </c>
      <c r="S70" s="53">
        <v>0</v>
      </c>
      <c r="T70" s="54">
        <v>0</v>
      </c>
      <c r="U70" s="53"/>
      <c r="V70" s="46">
        <f t="shared" si="39"/>
        <v>13900</v>
      </c>
      <c r="W70" s="46"/>
      <c r="X70" s="46">
        <f t="shared" si="85"/>
        <v>0</v>
      </c>
      <c r="Y70" s="56">
        <v>3700</v>
      </c>
      <c r="Z70" s="53">
        <v>0</v>
      </c>
      <c r="AA70" s="54">
        <v>0</v>
      </c>
      <c r="AB70" s="56">
        <v>6100</v>
      </c>
      <c r="AC70" s="53">
        <v>0</v>
      </c>
      <c r="AD70" s="54">
        <v>0</v>
      </c>
      <c r="AE70" s="56">
        <v>4100</v>
      </c>
      <c r="AF70" s="53"/>
      <c r="AG70" s="54">
        <v>0</v>
      </c>
      <c r="AH70" s="53"/>
      <c r="AI70" s="49">
        <f t="shared" si="15"/>
        <v>13940</v>
      </c>
      <c r="AJ70" s="46"/>
      <c r="AK70" s="46">
        <f t="shared" si="11"/>
        <v>0</v>
      </c>
      <c r="AL70" s="56">
        <v>9220</v>
      </c>
      <c r="AM70" s="53"/>
      <c r="AN70" s="54">
        <v>0</v>
      </c>
      <c r="AO70" s="52"/>
      <c r="AP70" s="53"/>
      <c r="AQ70" s="54">
        <v>0</v>
      </c>
      <c r="AR70" s="52">
        <v>4720</v>
      </c>
      <c r="AS70" s="53"/>
      <c r="AT70" s="54"/>
      <c r="AU70" s="53"/>
      <c r="AV70" s="55">
        <f t="shared" si="65"/>
        <v>18160</v>
      </c>
      <c r="AW70" s="53"/>
      <c r="AX70" s="53">
        <f t="shared" si="12"/>
        <v>0</v>
      </c>
      <c r="AY70" s="52">
        <v>9440</v>
      </c>
      <c r="AZ70" s="53"/>
      <c r="BA70" s="54">
        <v>0</v>
      </c>
      <c r="BB70" s="52">
        <v>4720</v>
      </c>
      <c r="BC70" s="53"/>
      <c r="BD70" s="54">
        <v>0</v>
      </c>
      <c r="BE70" s="52">
        <v>4000</v>
      </c>
      <c r="BF70" s="53"/>
      <c r="BG70" s="54">
        <v>0</v>
      </c>
      <c r="BH70" s="54"/>
    </row>
    <row r="71" spans="2:60" x14ac:dyDescent="0.25">
      <c r="B71" s="90"/>
      <c r="C71" s="94" t="s">
        <v>124</v>
      </c>
      <c r="D71" s="44">
        <v>46000</v>
      </c>
      <c r="E71" s="52">
        <f t="shared" si="112"/>
        <v>46000</v>
      </c>
      <c r="F71" s="53">
        <f t="shared" si="112"/>
        <v>0</v>
      </c>
      <c r="G71" s="54">
        <f t="shared" si="33"/>
        <v>0</v>
      </c>
      <c r="H71" s="56"/>
      <c r="I71" s="53">
        <f t="shared" si="113"/>
        <v>0</v>
      </c>
      <c r="J71" s="53">
        <f t="shared" si="111"/>
        <v>0</v>
      </c>
      <c r="K71" s="53">
        <f t="shared" si="107"/>
        <v>0</v>
      </c>
      <c r="L71" s="52">
        <v>0</v>
      </c>
      <c r="M71" s="53">
        <v>0</v>
      </c>
      <c r="N71" s="54">
        <v>0</v>
      </c>
      <c r="O71" s="52">
        <v>0</v>
      </c>
      <c r="P71" s="53">
        <v>0</v>
      </c>
      <c r="Q71" s="54">
        <v>0</v>
      </c>
      <c r="R71" s="52">
        <v>0</v>
      </c>
      <c r="S71" s="53">
        <v>0</v>
      </c>
      <c r="T71" s="54">
        <v>0</v>
      </c>
      <c r="U71" s="53"/>
      <c r="V71" s="46">
        <f t="shared" si="39"/>
        <v>18400</v>
      </c>
      <c r="W71" s="46"/>
      <c r="X71" s="46">
        <f t="shared" si="85"/>
        <v>0</v>
      </c>
      <c r="Y71" s="56">
        <v>3700</v>
      </c>
      <c r="Z71" s="53">
        <v>0</v>
      </c>
      <c r="AA71" s="54">
        <v>0</v>
      </c>
      <c r="AB71" s="56">
        <v>6100</v>
      </c>
      <c r="AC71" s="53">
        <v>0</v>
      </c>
      <c r="AD71" s="54">
        <v>0</v>
      </c>
      <c r="AE71" s="56">
        <v>8600</v>
      </c>
      <c r="AF71" s="53"/>
      <c r="AG71" s="54">
        <v>0</v>
      </c>
      <c r="AH71" s="53"/>
      <c r="AI71" s="49">
        <f t="shared" si="15"/>
        <v>17000</v>
      </c>
      <c r="AJ71" s="46"/>
      <c r="AK71" s="46">
        <f t="shared" si="11"/>
        <v>0</v>
      </c>
      <c r="AL71" s="56">
        <v>6100</v>
      </c>
      <c r="AM71" s="53"/>
      <c r="AN71" s="54">
        <v>0</v>
      </c>
      <c r="AO71" s="52">
        <v>10900</v>
      </c>
      <c r="AP71" s="53"/>
      <c r="AQ71" s="54">
        <v>0</v>
      </c>
      <c r="AR71" s="52"/>
      <c r="AS71" s="53"/>
      <c r="AT71" s="54"/>
      <c r="AU71" s="53"/>
      <c r="AV71" s="55">
        <f t="shared" si="65"/>
        <v>10600</v>
      </c>
      <c r="AW71" s="53"/>
      <c r="AX71" s="53">
        <f t="shared" si="12"/>
        <v>0</v>
      </c>
      <c r="AY71" s="52">
        <v>5200</v>
      </c>
      <c r="AZ71" s="53"/>
      <c r="BA71" s="54">
        <v>0</v>
      </c>
      <c r="BB71" s="52">
        <v>2600</v>
      </c>
      <c r="BC71" s="53"/>
      <c r="BD71" s="54">
        <v>0</v>
      </c>
      <c r="BE71" s="52">
        <v>2800</v>
      </c>
      <c r="BF71" s="53"/>
      <c r="BG71" s="54">
        <v>0</v>
      </c>
      <c r="BH71" s="54"/>
    </row>
    <row r="72" spans="2:60" x14ac:dyDescent="0.25">
      <c r="B72" s="90"/>
      <c r="C72" s="94" t="s">
        <v>125</v>
      </c>
      <c r="D72" s="44">
        <v>30000</v>
      </c>
      <c r="E72" s="52">
        <f t="shared" si="112"/>
        <v>30000</v>
      </c>
      <c r="F72" s="53">
        <f t="shared" si="112"/>
        <v>0</v>
      </c>
      <c r="G72" s="54">
        <f t="shared" si="33"/>
        <v>0</v>
      </c>
      <c r="H72" s="56"/>
      <c r="I72" s="53">
        <f t="shared" si="113"/>
        <v>0</v>
      </c>
      <c r="J72" s="53">
        <f t="shared" si="111"/>
        <v>0</v>
      </c>
      <c r="K72" s="53">
        <f t="shared" si="107"/>
        <v>0</v>
      </c>
      <c r="L72" s="52">
        <v>0</v>
      </c>
      <c r="M72" s="53">
        <v>0</v>
      </c>
      <c r="N72" s="54">
        <v>0</v>
      </c>
      <c r="O72" s="52">
        <v>0</v>
      </c>
      <c r="P72" s="53">
        <v>0</v>
      </c>
      <c r="Q72" s="54">
        <v>0</v>
      </c>
      <c r="R72" s="52">
        <v>0</v>
      </c>
      <c r="S72" s="53">
        <v>0</v>
      </c>
      <c r="T72" s="54">
        <v>0</v>
      </c>
      <c r="U72" s="53"/>
      <c r="V72" s="46">
        <f t="shared" si="39"/>
        <v>4700</v>
      </c>
      <c r="W72" s="46"/>
      <c r="X72" s="46">
        <f t="shared" si="85"/>
        <v>0</v>
      </c>
      <c r="Y72" s="56">
        <v>0</v>
      </c>
      <c r="Z72" s="53">
        <v>0</v>
      </c>
      <c r="AA72" s="54">
        <v>0</v>
      </c>
      <c r="AB72" s="56">
        <v>3100</v>
      </c>
      <c r="AC72" s="53">
        <v>0</v>
      </c>
      <c r="AD72" s="54">
        <v>0</v>
      </c>
      <c r="AE72" s="56">
        <v>1600</v>
      </c>
      <c r="AF72" s="53"/>
      <c r="AG72" s="54">
        <v>0</v>
      </c>
      <c r="AH72" s="53"/>
      <c r="AI72" s="49">
        <f t="shared" si="15"/>
        <v>11700</v>
      </c>
      <c r="AJ72" s="46"/>
      <c r="AK72" s="46">
        <f t="shared" si="11"/>
        <v>0</v>
      </c>
      <c r="AL72" s="56">
        <v>6100</v>
      </c>
      <c r="AM72" s="53"/>
      <c r="AN72" s="54">
        <v>0</v>
      </c>
      <c r="AO72" s="52"/>
      <c r="AP72" s="53"/>
      <c r="AQ72" s="54">
        <v>0</v>
      </c>
      <c r="AR72" s="52">
        <v>5600</v>
      </c>
      <c r="AS72" s="53"/>
      <c r="AT72" s="54"/>
      <c r="AU72" s="53"/>
      <c r="AV72" s="55">
        <f t="shared" si="65"/>
        <v>13600</v>
      </c>
      <c r="AW72" s="53"/>
      <c r="AX72" s="53">
        <f t="shared" si="12"/>
        <v>0</v>
      </c>
      <c r="AY72" s="52">
        <v>6200</v>
      </c>
      <c r="AZ72" s="53"/>
      <c r="BA72" s="54">
        <v>0</v>
      </c>
      <c r="BB72" s="52">
        <v>2400</v>
      </c>
      <c r="BC72" s="53"/>
      <c r="BD72" s="54">
        <v>0</v>
      </c>
      <c r="BE72" s="52">
        <v>5000</v>
      </c>
      <c r="BF72" s="53"/>
      <c r="BG72" s="54">
        <v>0</v>
      </c>
      <c r="BH72" s="54"/>
    </row>
    <row r="73" spans="2:60" ht="30" x14ac:dyDescent="0.25">
      <c r="B73" s="90"/>
      <c r="C73" s="94" t="s">
        <v>126</v>
      </c>
      <c r="D73" s="44">
        <v>95000</v>
      </c>
      <c r="E73" s="52">
        <f t="shared" si="112"/>
        <v>67100</v>
      </c>
      <c r="F73" s="53">
        <f t="shared" si="112"/>
        <v>0</v>
      </c>
      <c r="G73" s="54">
        <f t="shared" si="33"/>
        <v>0</v>
      </c>
      <c r="H73" s="56"/>
      <c r="I73" s="53">
        <f t="shared" si="113"/>
        <v>0</v>
      </c>
      <c r="J73" s="53">
        <f t="shared" si="111"/>
        <v>0</v>
      </c>
      <c r="K73" s="53">
        <f t="shared" si="107"/>
        <v>0</v>
      </c>
      <c r="L73" s="52">
        <v>0</v>
      </c>
      <c r="M73" s="53">
        <v>0</v>
      </c>
      <c r="N73" s="54">
        <v>0</v>
      </c>
      <c r="O73" s="52">
        <v>0</v>
      </c>
      <c r="P73" s="53">
        <v>0</v>
      </c>
      <c r="Q73" s="54">
        <v>0</v>
      </c>
      <c r="R73" s="52">
        <v>0</v>
      </c>
      <c r="S73" s="53">
        <v>0</v>
      </c>
      <c r="T73" s="54">
        <v>0</v>
      </c>
      <c r="U73" s="53"/>
      <c r="V73" s="46">
        <f t="shared" si="39"/>
        <v>9000</v>
      </c>
      <c r="W73" s="46"/>
      <c r="X73" s="46">
        <f t="shared" si="85"/>
        <v>0</v>
      </c>
      <c r="Y73" s="56">
        <v>0</v>
      </c>
      <c r="Z73" s="53">
        <v>0</v>
      </c>
      <c r="AA73" s="54">
        <v>0</v>
      </c>
      <c r="AB73" s="56"/>
      <c r="AC73" s="53">
        <v>0</v>
      </c>
      <c r="AD73" s="54">
        <v>0</v>
      </c>
      <c r="AE73" s="56">
        <v>9000</v>
      </c>
      <c r="AF73" s="53"/>
      <c r="AG73" s="54">
        <v>0</v>
      </c>
      <c r="AH73" s="53"/>
      <c r="AI73" s="49">
        <f t="shared" si="15"/>
        <v>16550</v>
      </c>
      <c r="AJ73" s="46"/>
      <c r="AK73" s="46">
        <f t="shared" si="11"/>
        <v>0</v>
      </c>
      <c r="AL73" s="56">
        <v>4500</v>
      </c>
      <c r="AM73" s="53"/>
      <c r="AN73" s="54">
        <v>0</v>
      </c>
      <c r="AO73" s="52">
        <v>12050</v>
      </c>
      <c r="AP73" s="53"/>
      <c r="AQ73" s="54">
        <v>0</v>
      </c>
      <c r="AR73" s="52"/>
      <c r="AS73" s="53"/>
      <c r="AT73" s="54"/>
      <c r="AU73" s="53"/>
      <c r="AV73" s="55">
        <f t="shared" si="65"/>
        <v>41550</v>
      </c>
      <c r="AW73" s="53"/>
      <c r="AX73" s="53">
        <f t="shared" si="12"/>
        <v>0</v>
      </c>
      <c r="AY73" s="52">
        <v>15530</v>
      </c>
      <c r="AZ73" s="53"/>
      <c r="BA73" s="54">
        <v>0</v>
      </c>
      <c r="BB73" s="52">
        <v>8240</v>
      </c>
      <c r="BC73" s="53"/>
      <c r="BD73" s="54">
        <v>0</v>
      </c>
      <c r="BE73" s="52">
        <v>17780</v>
      </c>
      <c r="BF73" s="53"/>
      <c r="BG73" s="54">
        <v>0</v>
      </c>
      <c r="BH73" s="54"/>
    </row>
    <row r="74" spans="2:60" ht="30" x14ac:dyDescent="0.25">
      <c r="B74" s="90"/>
      <c r="C74" s="94" t="s">
        <v>127</v>
      </c>
      <c r="D74" s="44">
        <v>58000</v>
      </c>
      <c r="E74" s="52">
        <f t="shared" si="112"/>
        <v>58000</v>
      </c>
      <c r="F74" s="53">
        <f t="shared" si="112"/>
        <v>0</v>
      </c>
      <c r="G74" s="54">
        <f t="shared" si="33"/>
        <v>0</v>
      </c>
      <c r="H74" s="56"/>
      <c r="I74" s="53">
        <f t="shared" si="113"/>
        <v>0</v>
      </c>
      <c r="J74" s="53">
        <f t="shared" si="111"/>
        <v>0</v>
      </c>
      <c r="K74" s="53">
        <f t="shared" si="107"/>
        <v>0</v>
      </c>
      <c r="L74" s="52">
        <v>0</v>
      </c>
      <c r="M74" s="53">
        <v>0</v>
      </c>
      <c r="N74" s="54">
        <v>0</v>
      </c>
      <c r="O74" s="52">
        <v>0</v>
      </c>
      <c r="P74" s="53">
        <v>0</v>
      </c>
      <c r="Q74" s="54">
        <v>0</v>
      </c>
      <c r="R74" s="52">
        <v>0</v>
      </c>
      <c r="S74" s="53">
        <v>0</v>
      </c>
      <c r="T74" s="54">
        <v>0</v>
      </c>
      <c r="U74" s="53"/>
      <c r="V74" s="46">
        <f t="shared" si="39"/>
        <v>15500</v>
      </c>
      <c r="W74" s="46"/>
      <c r="X74" s="46">
        <f t="shared" si="85"/>
        <v>0</v>
      </c>
      <c r="Y74" s="56">
        <v>3200</v>
      </c>
      <c r="Z74" s="53">
        <v>0</v>
      </c>
      <c r="AA74" s="54">
        <v>0</v>
      </c>
      <c r="AB74" s="56">
        <v>3800</v>
      </c>
      <c r="AC74" s="53">
        <v>0</v>
      </c>
      <c r="AD74" s="54">
        <v>0</v>
      </c>
      <c r="AE74" s="56">
        <v>8500</v>
      </c>
      <c r="AF74" s="53"/>
      <c r="AG74" s="54">
        <v>0</v>
      </c>
      <c r="AH74" s="53"/>
      <c r="AI74" s="49">
        <f t="shared" si="15"/>
        <v>28300</v>
      </c>
      <c r="AJ74" s="46"/>
      <c r="AK74" s="46">
        <f t="shared" si="11"/>
        <v>0</v>
      </c>
      <c r="AL74" s="56">
        <v>15900</v>
      </c>
      <c r="AM74" s="53"/>
      <c r="AN74" s="54">
        <v>0</v>
      </c>
      <c r="AO74" s="52">
        <v>9000</v>
      </c>
      <c r="AP74" s="53"/>
      <c r="AQ74" s="54">
        <v>0</v>
      </c>
      <c r="AR74" s="52">
        <v>3400</v>
      </c>
      <c r="AS74" s="53"/>
      <c r="AT74" s="54"/>
      <c r="AU74" s="53"/>
      <c r="AV74" s="55">
        <f t="shared" si="65"/>
        <v>14200</v>
      </c>
      <c r="AW74" s="53"/>
      <c r="AX74" s="53">
        <f t="shared" si="12"/>
        <v>0</v>
      </c>
      <c r="AY74" s="52">
        <v>3500</v>
      </c>
      <c r="AZ74" s="53"/>
      <c r="BA74" s="54">
        <v>0</v>
      </c>
      <c r="BB74" s="52">
        <v>4000</v>
      </c>
      <c r="BC74" s="53"/>
      <c r="BD74" s="54">
        <v>0</v>
      </c>
      <c r="BE74" s="52">
        <v>6700</v>
      </c>
      <c r="BF74" s="53"/>
      <c r="BG74" s="54">
        <v>0</v>
      </c>
      <c r="BH74" s="54"/>
    </row>
    <row r="75" spans="2:60" ht="30.75" thickBot="1" x14ac:dyDescent="0.3">
      <c r="B75" s="90"/>
      <c r="C75" s="94" t="s">
        <v>128</v>
      </c>
      <c r="D75" s="44">
        <v>145000</v>
      </c>
      <c r="E75" s="52">
        <f t="shared" si="112"/>
        <v>139999</v>
      </c>
      <c r="F75" s="53">
        <f t="shared" si="112"/>
        <v>0</v>
      </c>
      <c r="G75" s="54">
        <f t="shared" si="33"/>
        <v>0</v>
      </c>
      <c r="H75" s="56"/>
      <c r="I75" s="53">
        <f t="shared" si="113"/>
        <v>10909</v>
      </c>
      <c r="J75" s="53">
        <f t="shared" si="111"/>
        <v>0</v>
      </c>
      <c r="K75" s="53">
        <f t="shared" si="107"/>
        <v>0</v>
      </c>
      <c r="L75" s="52">
        <v>0</v>
      </c>
      <c r="M75" s="53">
        <v>0</v>
      </c>
      <c r="N75" s="54">
        <v>0</v>
      </c>
      <c r="O75" s="52">
        <v>0</v>
      </c>
      <c r="P75" s="53">
        <v>0</v>
      </c>
      <c r="Q75" s="54">
        <v>0</v>
      </c>
      <c r="R75" s="52">
        <v>10909</v>
      </c>
      <c r="S75" s="53">
        <v>0</v>
      </c>
      <c r="T75" s="54">
        <v>0</v>
      </c>
      <c r="U75" s="53"/>
      <c r="V75" s="46">
        <f t="shared" si="39"/>
        <v>32727</v>
      </c>
      <c r="W75" s="46"/>
      <c r="X75" s="46">
        <f t="shared" si="85"/>
        <v>0</v>
      </c>
      <c r="Y75" s="56">
        <v>10909</v>
      </c>
      <c r="Z75" s="53">
        <v>0</v>
      </c>
      <c r="AA75" s="54">
        <v>0</v>
      </c>
      <c r="AB75" s="56">
        <v>10909</v>
      </c>
      <c r="AC75" s="53">
        <v>0</v>
      </c>
      <c r="AD75" s="54">
        <v>0</v>
      </c>
      <c r="AE75" s="56">
        <v>10909</v>
      </c>
      <c r="AF75" s="53"/>
      <c r="AG75" s="54">
        <v>0</v>
      </c>
      <c r="AH75" s="53"/>
      <c r="AI75" s="49">
        <f t="shared" ref="AI75" si="114">AL75+AO75+AR75</f>
        <v>32727</v>
      </c>
      <c r="AJ75" s="46"/>
      <c r="AK75" s="46">
        <f t="shared" ref="AK75:AK77" si="115">AN75+AQ75+AT75</f>
        <v>0</v>
      </c>
      <c r="AL75" s="56">
        <v>10909</v>
      </c>
      <c r="AM75" s="53"/>
      <c r="AN75" s="54">
        <v>0</v>
      </c>
      <c r="AO75" s="52">
        <v>10909</v>
      </c>
      <c r="AP75" s="53"/>
      <c r="AQ75" s="54">
        <v>0</v>
      </c>
      <c r="AR75" s="52">
        <v>10909</v>
      </c>
      <c r="AS75" s="53"/>
      <c r="AT75" s="54"/>
      <c r="AU75" s="53"/>
      <c r="AV75" s="55">
        <f t="shared" si="65"/>
        <v>63636</v>
      </c>
      <c r="AW75" s="53"/>
      <c r="AX75" s="53">
        <f t="shared" ref="AX75:AX77" si="116">BA75+BD75+BG75</f>
        <v>0</v>
      </c>
      <c r="AY75" s="52">
        <v>10909</v>
      </c>
      <c r="AZ75" s="53"/>
      <c r="BA75" s="54">
        <v>0</v>
      </c>
      <c r="BB75" s="52">
        <v>10909</v>
      </c>
      <c r="BC75" s="53"/>
      <c r="BD75" s="54">
        <v>0</v>
      </c>
      <c r="BE75" s="52">
        <v>41818</v>
      </c>
      <c r="BF75" s="53"/>
      <c r="BG75" s="54">
        <v>0</v>
      </c>
      <c r="BH75" s="54"/>
    </row>
    <row r="76" spans="2:60" ht="15.75" thickBot="1" x14ac:dyDescent="0.3">
      <c r="B76" s="38" t="s">
        <v>86</v>
      </c>
      <c r="C76" s="38" t="s">
        <v>87</v>
      </c>
      <c r="D76" s="39">
        <f>D77</f>
        <v>600000</v>
      </c>
      <c r="E76" s="39">
        <f t="shared" ref="E76:AG76" si="117">E77</f>
        <v>1628058.7249295614</v>
      </c>
      <c r="F76" s="39">
        <f t="shared" si="117"/>
        <v>0</v>
      </c>
      <c r="G76" s="39">
        <f t="shared" si="117"/>
        <v>0</v>
      </c>
      <c r="H76" s="39">
        <f t="shared" si="117"/>
        <v>0</v>
      </c>
      <c r="I76" s="39">
        <f t="shared" si="117"/>
        <v>39227.181083888601</v>
      </c>
      <c r="J76" s="39">
        <f t="shared" si="117"/>
        <v>0</v>
      </c>
      <c r="K76" s="39">
        <f t="shared" si="117"/>
        <v>0</v>
      </c>
      <c r="L76" s="39">
        <f t="shared" si="117"/>
        <v>12336.24</v>
      </c>
      <c r="M76" s="39">
        <f t="shared" si="117"/>
        <v>0</v>
      </c>
      <c r="N76" s="39">
        <f t="shared" si="117"/>
        <v>0</v>
      </c>
      <c r="O76" s="39">
        <f t="shared" si="117"/>
        <v>12833.70118799</v>
      </c>
      <c r="P76" s="39">
        <f t="shared" si="117"/>
        <v>0</v>
      </c>
      <c r="Q76" s="39">
        <f t="shared" si="117"/>
        <v>0</v>
      </c>
      <c r="R76" s="39">
        <f t="shared" si="117"/>
        <v>14057.239895898598</v>
      </c>
      <c r="S76" s="39">
        <f t="shared" si="117"/>
        <v>0</v>
      </c>
      <c r="T76" s="39">
        <f t="shared" si="117"/>
        <v>0</v>
      </c>
      <c r="U76" s="39">
        <f t="shared" si="117"/>
        <v>0</v>
      </c>
      <c r="V76" s="39">
        <f t="shared" si="117"/>
        <v>311517.96275655529</v>
      </c>
      <c r="W76" s="39">
        <f t="shared" si="117"/>
        <v>0</v>
      </c>
      <c r="X76" s="39">
        <f t="shared" si="117"/>
        <v>0</v>
      </c>
      <c r="Y76" s="39">
        <f t="shared" si="117"/>
        <v>73483.859178211147</v>
      </c>
      <c r="Z76" s="39">
        <f t="shared" si="117"/>
        <v>0</v>
      </c>
      <c r="AA76" s="39">
        <f t="shared" si="117"/>
        <v>0</v>
      </c>
      <c r="AB76" s="39">
        <f t="shared" si="117"/>
        <v>198423.74357834418</v>
      </c>
      <c r="AC76" s="39">
        <f t="shared" si="117"/>
        <v>0</v>
      </c>
      <c r="AD76" s="39">
        <f t="shared" si="117"/>
        <v>0</v>
      </c>
      <c r="AE76" s="39">
        <f t="shared" si="117"/>
        <v>39610.36</v>
      </c>
      <c r="AF76" s="39">
        <f t="shared" si="117"/>
        <v>0</v>
      </c>
      <c r="AG76" s="39">
        <f t="shared" si="117"/>
        <v>0</v>
      </c>
      <c r="AH76" s="40"/>
      <c r="AI76" s="39">
        <f>AI77</f>
        <v>317412.04405000585</v>
      </c>
      <c r="AJ76" s="40"/>
      <c r="AK76" s="40">
        <f t="shared" si="115"/>
        <v>0</v>
      </c>
      <c r="AL76" s="39">
        <f>AL77</f>
        <v>260615.424</v>
      </c>
      <c r="AM76" s="40"/>
      <c r="AN76" s="40"/>
      <c r="AO76" s="39">
        <f>AO77</f>
        <v>38322.760095781196</v>
      </c>
      <c r="AP76" s="40"/>
      <c r="AQ76" s="40"/>
      <c r="AR76" s="39">
        <f>AR77</f>
        <v>18473.859954224641</v>
      </c>
      <c r="AS76" s="40"/>
      <c r="AT76" s="40"/>
      <c r="AU76" s="40"/>
      <c r="AV76" s="39">
        <f>AY76+BB76+BE76</f>
        <v>959901.5370391116</v>
      </c>
      <c r="AW76" s="40"/>
      <c r="AX76" s="39">
        <f t="shared" si="116"/>
        <v>0</v>
      </c>
      <c r="AY76" s="39">
        <f>AY77</f>
        <v>251237.83</v>
      </c>
      <c r="AZ76" s="40"/>
      <c r="BA76" s="39">
        <v>0</v>
      </c>
      <c r="BB76" s="39">
        <f>BB77</f>
        <v>141705.44703911163</v>
      </c>
      <c r="BC76" s="40"/>
      <c r="BD76" s="40"/>
      <c r="BE76" s="39">
        <f>BE77</f>
        <v>566958.26</v>
      </c>
      <c r="BF76" s="40"/>
      <c r="BG76" s="40"/>
      <c r="BH76" s="41"/>
    </row>
    <row r="77" spans="2:60" ht="15.75" thickBot="1" x14ac:dyDescent="0.3">
      <c r="B77" s="99"/>
      <c r="C77" s="100"/>
      <c r="D77" s="101">
        <v>600000</v>
      </c>
      <c r="E77" s="102">
        <f>L77+O77+R77+Y77+AB77+AE77+AL77+AO77+AR77+AY77+BB77+BE77</f>
        <v>1628058.7249295614</v>
      </c>
      <c r="F77" s="103">
        <f t="shared" si="112"/>
        <v>0</v>
      </c>
      <c r="G77" s="104">
        <f t="shared" si="33"/>
        <v>0</v>
      </c>
      <c r="H77" s="105"/>
      <c r="I77" s="103">
        <f>L77+O77+R77</f>
        <v>39227.181083888601</v>
      </c>
      <c r="J77" s="106">
        <f t="shared" si="111"/>
        <v>0</v>
      </c>
      <c r="K77" s="106">
        <f t="shared" si="111"/>
        <v>0</v>
      </c>
      <c r="L77" s="102">
        <v>12336.24</v>
      </c>
      <c r="M77" s="105">
        <v>0</v>
      </c>
      <c r="N77" s="105">
        <v>0</v>
      </c>
      <c r="O77" s="102">
        <v>12833.70118799</v>
      </c>
      <c r="P77" s="107">
        <v>0</v>
      </c>
      <c r="Q77" s="106">
        <v>0</v>
      </c>
      <c r="R77" s="102">
        <v>14057.239895898598</v>
      </c>
      <c r="S77" s="107"/>
      <c r="T77" s="106"/>
      <c r="U77" s="108"/>
      <c r="V77" s="109">
        <f t="shared" si="39"/>
        <v>311517.96275655529</v>
      </c>
      <c r="W77" s="109"/>
      <c r="X77" s="109">
        <f t="shared" si="85"/>
        <v>0</v>
      </c>
      <c r="Y77" s="105">
        <v>73483.859178211147</v>
      </c>
      <c r="Z77" s="107"/>
      <c r="AA77" s="106"/>
      <c r="AB77" s="105">
        <v>198423.74357834418</v>
      </c>
      <c r="AC77" s="107"/>
      <c r="AD77" s="106"/>
      <c r="AE77" s="105">
        <v>39610.36</v>
      </c>
      <c r="AF77" s="107"/>
      <c r="AG77" s="106"/>
      <c r="AH77" s="108"/>
      <c r="AI77" s="110">
        <f>AL77+AO77+AR77</f>
        <v>317412.04405000585</v>
      </c>
      <c r="AJ77" s="109"/>
      <c r="AK77" s="109">
        <f t="shared" si="115"/>
        <v>0</v>
      </c>
      <c r="AL77" s="102">
        <v>260615.424</v>
      </c>
      <c r="AM77" s="107"/>
      <c r="AN77" s="106">
        <v>0</v>
      </c>
      <c r="AO77" s="102">
        <v>38322.760095781196</v>
      </c>
      <c r="AP77" s="107"/>
      <c r="AQ77" s="106"/>
      <c r="AR77" s="102">
        <v>18473.859954224641</v>
      </c>
      <c r="AS77" s="107"/>
      <c r="AT77" s="106"/>
      <c r="AU77" s="108"/>
      <c r="AV77" s="109">
        <f>AY77+BB77+BE77</f>
        <v>959901.5370391116</v>
      </c>
      <c r="AW77" s="109"/>
      <c r="AX77" s="109">
        <f t="shared" si="116"/>
        <v>0</v>
      </c>
      <c r="AY77" s="102">
        <v>251237.83</v>
      </c>
      <c r="AZ77" s="107"/>
      <c r="BA77" s="106"/>
      <c r="BB77" s="102">
        <v>141705.44703911163</v>
      </c>
      <c r="BC77" s="107"/>
      <c r="BD77" s="106"/>
      <c r="BE77" s="102">
        <v>566958.26</v>
      </c>
      <c r="BF77" s="107"/>
      <c r="BG77" s="106"/>
      <c r="BH77" s="111"/>
    </row>
    <row r="78" spans="2:60" x14ac:dyDescent="0.25">
      <c r="L78" s="34" t="s">
        <v>129</v>
      </c>
    </row>
  </sheetData>
  <mergeCells count="27">
    <mergeCell ref="BD1:BH1"/>
    <mergeCell ref="B2:B4"/>
    <mergeCell ref="C2:C4"/>
    <mergeCell ref="D2:D4"/>
    <mergeCell ref="H3:K3"/>
    <mergeCell ref="U3:X3"/>
    <mergeCell ref="AH3:AK3"/>
    <mergeCell ref="AU3:AX3"/>
    <mergeCell ref="B1:AO1"/>
    <mergeCell ref="BH2:BH4"/>
    <mergeCell ref="L3:N3"/>
    <mergeCell ref="O3:Q3"/>
    <mergeCell ref="E2:G2"/>
    <mergeCell ref="E3:E4"/>
    <mergeCell ref="F3:F4"/>
    <mergeCell ref="G3:G4"/>
    <mergeCell ref="AO3:AQ3"/>
    <mergeCell ref="H2:BG2"/>
    <mergeCell ref="AR3:AT3"/>
    <mergeCell ref="AY3:BA3"/>
    <mergeCell ref="BB3:BD3"/>
    <mergeCell ref="BE3:BG3"/>
    <mergeCell ref="R3:T3"/>
    <mergeCell ref="Y3:AA3"/>
    <mergeCell ref="AB3:AD3"/>
    <mergeCell ref="AE3:AG3"/>
    <mergeCell ref="AL3:AN3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3</vt:lpstr>
      <vt:lpstr>დანართი 4 ცხრილი 1</vt:lpstr>
      <vt:lpstr>'დანართი 3'!Print_Area</vt:lpstr>
      <vt:lpstr>'დანართი 4 ცხრილი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2020-06-29T12:48:11Z</dcterms:modified>
</cp:coreProperties>
</file>